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10" windowWidth="15360" windowHeight="7335" firstSheet="1" activeTab="1"/>
  </bookViews>
  <sheets>
    <sheet name="Headcount " sheetId="2" state="hidden" r:id="rId1"/>
    <sheet name="Programs &amp; Projected Results" sheetId="4" r:id="rId2"/>
    <sheet name="Sheet1" sheetId="5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'Headcount '!$A$23:$O$26</definedName>
    <definedName name="balance_03_01">'[1]Budget Balance Sheet'!#REF!</definedName>
    <definedName name="balance_03_02">'[1]Budget Balance Sheet'!#REF!</definedName>
    <definedName name="balance_03_03">'[1]Budget Balance Sheet'!#REF!</definedName>
    <definedName name="balance_03_04">'[1]Budget Balance Sheet'!#REF!</definedName>
    <definedName name="balance_03_05">'[1]Budget Balance Sheet'!#REF!</definedName>
    <definedName name="balance_03_06">'[1]Budget Balance Sheet'!#REF!</definedName>
    <definedName name="balance_03_07">'[1]Budget Balance Sheet'!#REF!</definedName>
    <definedName name="balance_03_08">'[1]Budget Balance Sheet'!#REF!</definedName>
    <definedName name="balance_03_09">'[1]Budget Balance Sheet'!#REF!</definedName>
    <definedName name="balance_03_10">'[1]Budget Balance Sheet'!#REF!</definedName>
    <definedName name="balance_03_11">'[1]Budget Balance Sheet'!#REF!</definedName>
    <definedName name="balance_03_12">'[1]Budget Balance Sheet'!#REF!</definedName>
    <definedName name="balance_04_01">'[1]Budget Balance Sheet'!#REF!</definedName>
    <definedName name="balance_04_02">'[1]Budget Balance Sheet'!#REF!</definedName>
    <definedName name="balance_04_03">'[1]Budget Balance Sheet'!#REF!</definedName>
    <definedName name="balance_04_04">'[1]Budget Balance Sheet'!#REF!</definedName>
    <definedName name="balance_04_05">'[1]Budget Balance Sheet'!#REF!</definedName>
    <definedName name="balance_04_06">'[1]Budget Balance Sheet'!#REF!</definedName>
    <definedName name="balance_04_07">'[1]Budget Balance Sheet'!#REF!</definedName>
    <definedName name="balance_04_08">'[1]Budget Balance Sheet'!#REF!</definedName>
    <definedName name="balance_04_09">'[1]Budget Balance Sheet'!#REF!</definedName>
    <definedName name="balance_04_10">'[1]Budget Balance Sheet'!#REF!</definedName>
    <definedName name="balance_04_11">'[1]Budget Balance Sheet'!#REF!</definedName>
    <definedName name="balance_04_12">'[1]Budget Balance Sheet'!#REF!</definedName>
    <definedName name="balance_05_01">'[1]Budget Balance Sheet'!$K$14:$K$65</definedName>
    <definedName name="balance_05_02">'[1]Budget Balance Sheet'!$L$14:$L$65</definedName>
    <definedName name="balance_05_03">'[1]Budget Balance Sheet'!$M$14:$M$65</definedName>
    <definedName name="balance_05_04">'[1]Budget Balance Sheet'!$N$14:$N$65</definedName>
    <definedName name="balance_05_05">'[1]Budget Balance Sheet'!$O$14:$O$65</definedName>
    <definedName name="balance_05_06">'[1]Budget Balance Sheet'!$P$14:$P$65</definedName>
    <definedName name="balance_05_07">'[1]Budget Balance Sheet'!$Q$14:$Q$65</definedName>
    <definedName name="balance_05_08">'[1]Budget Balance Sheet'!$R$14:$R$65</definedName>
    <definedName name="balance_05_09">'[1]Budget Balance Sheet'!$S$14:$S$65</definedName>
    <definedName name="balance_05_10">'[1]Budget Balance Sheet'!$T$14:$T$65</definedName>
    <definedName name="balance_05_11">'[1]Budget Balance Sheet'!$U$14:$U$65</definedName>
    <definedName name="balance_05_12">'[1]Budget Balance Sheet'!$V$14:$V$65</definedName>
    <definedName name="balance_06_01">'[1]Budget Balance Sheet'!$X$14:$X$65</definedName>
    <definedName name="balance_06_02">'[1]Budget Balance Sheet'!$Y$14:$Y$65</definedName>
    <definedName name="balance_06_03">'[1]Budget Balance Sheet'!$Z$14:$Z$65</definedName>
    <definedName name="balance_06_04">'[1]Budget Balance Sheet'!$AA$14:$AA$65</definedName>
    <definedName name="balance_06_05">'[1]Budget Balance Sheet'!$AB$14:$AB$65</definedName>
    <definedName name="balance_06_06">'[1]Budget Balance Sheet'!$AC$14:$AC$65</definedName>
    <definedName name="balance_06_07">'[1]Budget Balance Sheet'!$AD$14:$AD$65</definedName>
    <definedName name="balance_06_08">'[1]Budget Balance Sheet'!$AE$14:$AE$65</definedName>
    <definedName name="balance_06_09">'[1]Budget Balance Sheet'!$AF$14:$AF$65</definedName>
    <definedName name="balance_06_10">'[1]Budget Balance Sheet'!$AG$14:$AG$65</definedName>
    <definedName name="balance_06_11">'[1]Budget Balance Sheet'!$AH$14:$AH$65</definedName>
    <definedName name="balance_06_12">'[1]Budget Balance Sheet'!$AI$14:$AI$65</definedName>
    <definedName name="balance_08_01">'[1]Budget Balance Sheet'!$AK$14:$AK$65</definedName>
    <definedName name="balance_08_02">'[1]Budget Balance Sheet'!$AL$14:$AL$65</definedName>
    <definedName name="balance_08_03">'[1]Budget Balance Sheet'!$AM$14:$AM$65</definedName>
    <definedName name="balance_08_04">'[1]Budget Balance Sheet'!$AN$14:$AN$65</definedName>
    <definedName name="balance_08_05">'[1]Budget Balance Sheet'!$AO$14:$AO$65</definedName>
    <definedName name="balance_08_06">'[1]Budget Balance Sheet'!$AP$14:$AP$65</definedName>
    <definedName name="balance_08_07">'[1]Budget Balance Sheet'!$AQ$14:$AQ$65</definedName>
    <definedName name="balance_08_08">'[1]Budget Balance Sheet'!$AR$14:$AR$65</definedName>
    <definedName name="balance_08_09">'[1]Budget Balance Sheet'!$AS$14:$AS$65</definedName>
    <definedName name="balance_08_10">'[1]Budget Balance Sheet'!$AT$14:$AT$65</definedName>
    <definedName name="balance_08_11">'[1]Budget Balance Sheet'!$AU$14:$AU$65</definedName>
    <definedName name="balance_08_12">'[1]Budget Balance Sheet'!$AV$14:$AV$65</definedName>
    <definedName name="balance_11_01">'[1]Budget Balance Sheet'!$AX$14:$AX$65</definedName>
    <definedName name="balance_11_02">'[1]Budget Balance Sheet'!$AY$14:$AY$65</definedName>
    <definedName name="balance_11_03">'[1]Budget Balance Sheet'!$AZ$14:$AZ$65</definedName>
    <definedName name="balance_11_04">'[1]Budget Balance Sheet'!$BA$14:$BA$65</definedName>
    <definedName name="balance_11_05">'[1]Budget Balance Sheet'!$BB$14:$BB$65</definedName>
    <definedName name="balance_11_06">'[1]Budget Balance Sheet'!$BC$14:$BC$65</definedName>
    <definedName name="balance_11_07">'[1]Budget Balance Sheet'!$BD$14:$BD$65</definedName>
    <definedName name="balance_11_08">'[1]Budget Balance Sheet'!$BE$14:$BE$65</definedName>
    <definedName name="balance_11_09">'[1]Budget Balance Sheet'!$BF$14:$BF$65</definedName>
    <definedName name="balance_11_10">'[1]Budget Balance Sheet'!$BG$14:$BG$65</definedName>
    <definedName name="balance_11_11">'[1]Budget Balance Sheet'!$BH$14:$BH$65</definedName>
    <definedName name="balance_11_12">'[1]Budget Balance Sheet'!$BI$14:$BI$65</definedName>
    <definedName name="balance_cards_selection">'[1]Budget Balance Sheet'!$A$14:$A$62</definedName>
    <definedName name="balances_01">'[2]general ledger'!$H$3:$H$225</definedName>
    <definedName name="balances_03">'[3]2003-2005'!$J$3:$J$217</definedName>
    <definedName name="balances_04">'[3]2003-2005'!$K$3:$K$217</definedName>
    <definedName name="balances_09">'[2]general ledger'!$P$3:$P$225</definedName>
    <definedName name="budget_balance_03">'[1]Budget Balance Sheet'!$G$14:$G$65</definedName>
    <definedName name="budget_balance_04">'[1]Budget Balance Sheet'!#REF!</definedName>
    <definedName name="budget_balance_05">'[1]Budget Balance Sheet'!#REF!</definedName>
    <definedName name="budget_balance_06">'[1]Budget Balance Sheet'!#REF!</definedName>
    <definedName name="budget_balance_07">'[1]Budget Balance Sheet'!#REF!</definedName>
    <definedName name="budget_balance_08">'[1]Budget Balance Sheet'!#REF!</definedName>
    <definedName name="budget_balance_09">'[1]Budget Balance Sheet'!#REF!</definedName>
    <definedName name="budget_balance_10">'[1]Budget Balance Sheet'!#REF!</definedName>
    <definedName name="budget_balance_11">'[1]Budget Balance Sheet'!#REF!</definedName>
    <definedName name="budget_balance_12">'[1]Budget Balance Sheet'!#REF!</definedName>
    <definedName name="cards_selections">'[3]2003-2005'!$E$3:$E$217</definedName>
    <definedName name="Carlease">[1]Assumptions!#REF!</definedName>
    <definedName name="CoLe">[1]Assumptions!#REF!</definedName>
    <definedName name="Embeded_Player___Player_licence___CMG">#REF!</definedName>
    <definedName name="Embeded_Player___Player_licence___Ericsson___global">#REF!</definedName>
    <definedName name="Embeded_Player___Player_licence___Ericsson_Italy">#REF!</definedName>
    <definedName name="Embeded_Player___Player_licence___Ericsson_Spain">#REF!</definedName>
    <definedName name="Embeded_Player___Player_licence___Excem_France">#REF!</definedName>
    <definedName name="Embeded_Player___Player_licence___Excem_Spain">#REF!</definedName>
    <definedName name="Embeded_Player___Player_licence___Mitsui__BSI">#REF!</definedName>
    <definedName name="Embeded_Player___Player_licence___Other_1">#REF!</definedName>
    <definedName name="Embeded_Player___Player_licence___Other_2">#REF!</definedName>
    <definedName name="Embeded_Player___Player_licence___Other_3">#REF!</definedName>
    <definedName name="Embeded_Player___Player_licence___SchlumbergerSema">#REF!</definedName>
    <definedName name="Embeded_Player___Player_licence___Sony__NSBCE">#REF!</definedName>
    <definedName name="Embeded_Player___Player_licence___Technomen">#REF!</definedName>
    <definedName name="Embeded_Player___Player_licence___Unisys">#REF!</definedName>
    <definedName name="Embeded_Player___set_up___CMG">#REF!</definedName>
    <definedName name="Embeded_Player___set_up___Ericsson___global">#REF!</definedName>
    <definedName name="Embeded_Player___set_up___Ericsson_Italy">#REF!</definedName>
    <definedName name="Embeded_Player___set_up___Ericsson_Spain">#REF!</definedName>
    <definedName name="Embeded_Player___set_up___Excem_France">#REF!</definedName>
    <definedName name="Embeded_Player___set_up___Excem_Spain">#REF!</definedName>
    <definedName name="Embeded_Player___set_up___Mitsui__BSI">#REF!</definedName>
    <definedName name="Embeded_Player___set_up___Other_1">#REF!</definedName>
    <definedName name="Embeded_Player___set_up___Other_2">#REF!</definedName>
    <definedName name="Embeded_Player___set_up___Other_3">#REF!</definedName>
    <definedName name="Embeded_Player___set_up___SchlumbergerSema">#REF!</definedName>
    <definedName name="Embeded_Player___set_up___Sony__NSBCE">#REF!</definedName>
    <definedName name="Embeded_Player___set_up___Technomen">#REF!</definedName>
    <definedName name="Embeded_Player___set_up___Unisys">#REF!</definedName>
    <definedName name="pr_2003">#REF!</definedName>
    <definedName name="print_2003">#REF!</definedName>
    <definedName name="print_2004">#REF!</definedName>
    <definedName name="print_2005">#REF!</definedName>
    <definedName name="_xlnm.Print_Area" localSheetId="1">'Programs &amp; Projected Results'!$A$1:$P$38</definedName>
    <definedName name="print2001">#REF!</definedName>
    <definedName name="print2002">#REF!</definedName>
    <definedName name="print2003">#REF!</definedName>
    <definedName name="print2004">#REF!</definedName>
    <definedName name="print2005">#REF!</definedName>
    <definedName name="Proff._Services___CMG">#REF!</definedName>
    <definedName name="Proff._Services___Ericsson___global">#REF!</definedName>
    <definedName name="Proff._Services___Ericsson_Italy">#REF!</definedName>
    <definedName name="Proff._Services___Ericsson_Spain">#REF!</definedName>
    <definedName name="Proff._Services___Excem_France">#REF!</definedName>
    <definedName name="Proff._Services___Excem_Spain">#REF!</definedName>
    <definedName name="Proff._Services___Mitsui__BSI">#REF!</definedName>
    <definedName name="Proff._Services___Other_1">#REF!</definedName>
    <definedName name="Proff._Services___Other_2">#REF!</definedName>
    <definedName name="Proff._Services___Other_3">#REF!</definedName>
    <definedName name="Proff._Services___SchlumbergerSema">#REF!</definedName>
    <definedName name="Proff._Services___Sony__NSBCE">#REF!</definedName>
    <definedName name="Proff._Services___Technomen">#REF!</definedName>
    <definedName name="Proff._Services___Unisys">#REF!</definedName>
    <definedName name="rate">[1]HR!#REF!</definedName>
    <definedName name="Total">#REF!</definedName>
    <definedName name="TraAbro">[1]Assumptions!#REF!</definedName>
    <definedName name="TraAbroDay">[1]Assumptions!#REF!</definedName>
    <definedName name="TraAbroDom">[1]Assumptions!#REF!</definedName>
    <definedName name="Transcoder_server_no._of_instalations___CMG">#REF!</definedName>
    <definedName name="Transcoder_server_no._of_instalations___Ericsson___global">#REF!</definedName>
    <definedName name="Transcoder_server_no._of_instalations___Ericsson_Italy">#REF!</definedName>
    <definedName name="Transcoder_server_no._of_instalations___Ericsson_Spain">#REF!</definedName>
    <definedName name="Transcoder_server_no._of_instalations___Excem_France">#REF!</definedName>
    <definedName name="Transcoder_server_no._of_instalations___Excem_Spain">#REF!</definedName>
    <definedName name="Transcoder_server_no._of_instalations___Mitsui__BSI">#REF!</definedName>
    <definedName name="Transcoder_server_no._of_instalations___Other_1">#REF!</definedName>
    <definedName name="Transcoder_server_no._of_instalations___Other_2">#REF!</definedName>
    <definedName name="Transcoder_server_no._of_instalations___Other_3">#REF!</definedName>
    <definedName name="Transcoder_server_no._of_instalations___SchlumbergerSema">#REF!</definedName>
    <definedName name="Transcoder_server_no._of_instalations___Sony__NSBCE">#REF!</definedName>
    <definedName name="Transcoder_server_no._of_instalations___Technomen">#REF!</definedName>
    <definedName name="Transcoder_server_no._of_instalations___Unisys">#REF!</definedName>
    <definedName name="Transcoder_server_no._of_units___CMG">#REF!</definedName>
    <definedName name="Transcoder_server_no._of_units___Ericsson___global">#REF!</definedName>
    <definedName name="Transcoder_server_no._of_units___Ericsson_Italy">#REF!</definedName>
    <definedName name="Transcoder_server_no._of_units___Ericsson_Spain">#REF!</definedName>
    <definedName name="Transcoder_server_no._of_units___Excem_France">#REF!</definedName>
    <definedName name="Transcoder_server_no._of_units___Excem_Spain">#REF!</definedName>
    <definedName name="Transcoder_server_no._of_units___Mitsui__BSI">#REF!</definedName>
    <definedName name="Transcoder_server_no._of_units___Other_1">#REF!</definedName>
    <definedName name="Transcoder_server_no._of_units___Other_2">#REF!</definedName>
    <definedName name="Transcoder_server_no._of_units___Other_3">#REF!</definedName>
    <definedName name="Transcoder_server_no._of_units___SchlumbergerSema">#REF!</definedName>
    <definedName name="Transcoder_server_no._of_units___Sony__NSBCE">#REF!</definedName>
    <definedName name="Transcoder_server_no._of_units___Technomen">#REF!</definedName>
    <definedName name="Transcoder_server_no._of_units___Unisys">#REF!</definedName>
    <definedName name="VIM_Authoring_tool___Set_up_fee__training_Course____CMG">#REF!</definedName>
    <definedName name="VIM_Authoring_tool___Set_up_fee__training_Course____Ericsson___global">#REF!</definedName>
    <definedName name="VIM_Authoring_tool___Set_up_fee__training_Course____Ericsson_Italy">#REF!</definedName>
    <definedName name="VIM_Authoring_tool___Set_up_fee__training_Course____Ericsson_Spain">#REF!</definedName>
    <definedName name="VIM_Authoring_tool___Set_up_fee__training_Course____Excem_France">#REF!</definedName>
    <definedName name="VIM_Authoring_tool___Set_up_fee__training_Course____Excem_Spain">#REF!</definedName>
    <definedName name="VIM_Authoring_tool___Set_up_fee__training_Course____Mitsui__BSI">#REF!</definedName>
    <definedName name="VIM_Authoring_tool___Set_up_fee__training_Course____Other_1">#REF!</definedName>
    <definedName name="VIM_Authoring_tool___Set_up_fee__training_Course____Other_2">#REF!</definedName>
    <definedName name="VIM_Authoring_tool___Set_up_fee__training_Course____Other_3">#REF!</definedName>
    <definedName name="VIM_Authoring_tool___Set_up_fee__training_Course____SchlumbergerSema">#REF!</definedName>
    <definedName name="VIM_Authoring_tool___Set_up_fee__training_Course____Sony__NSBCE">#REF!</definedName>
    <definedName name="VIM_Authoring_tool___Set_up_fee__training_Course____Technomen">#REF!</definedName>
    <definedName name="VIM_Authoring_tool___Set_up_fee__training_Course____Unisys">#REF!</definedName>
    <definedName name="VIM_Authoring_tool__royalties____Units___CMG">#REF!</definedName>
    <definedName name="VIM_Authoring_tool__royalties____Units___Ericsson___global">#REF!</definedName>
    <definedName name="VIM_Authoring_tool__royalties____Units___Ericsson_Italy">#REF!</definedName>
    <definedName name="VIM_Authoring_tool__royalties____Units___Ericsson_Spain">#REF!</definedName>
    <definedName name="VIM_Authoring_tool__royalties____Units___Excem_France">#REF!</definedName>
    <definedName name="VIM_Authoring_tool__royalties____Units___Excem_Spain">#REF!</definedName>
    <definedName name="VIM_Authoring_tool__royalties____Units___Mitsui__BSI">#REF!</definedName>
    <definedName name="VIM_Authoring_tool__royalties____Units___Other_1">#REF!</definedName>
    <definedName name="VIM_Authoring_tool__royalties____Units___Other_2">#REF!</definedName>
    <definedName name="VIM_Authoring_tool__royalties____Units___Other_3">#REF!</definedName>
    <definedName name="VIM_Authoring_tool__royalties____Units___SchlumbergerSema">#REF!</definedName>
    <definedName name="VIM_Authoring_tool__royalties____Units___Sony__NSBCE">#REF!</definedName>
    <definedName name="VIM_Authoring_tool__royalties____Units___Technomen">#REF!</definedName>
    <definedName name="VIM_Authoring_tool__royalties____Units___Unisys">#REF!</definedName>
    <definedName name="VIMedia_Composer___CMG">#REF!</definedName>
    <definedName name="VIMedia_Composer___Ericsson___global">#REF!</definedName>
    <definedName name="VIMedia_Composer___Ericsson_Italy">#REF!</definedName>
    <definedName name="VIMedia_Composer___Ericsson_Spain">#REF!</definedName>
    <definedName name="VIMedia_Composer___Excem_France">#REF!</definedName>
    <definedName name="VIMedia_Composer___Excem_Spain">#REF!</definedName>
    <definedName name="VIMedia_Composer___Mitsui__BSI">#REF!</definedName>
    <definedName name="VIMedia_Composer___Other_1">#REF!</definedName>
    <definedName name="VIMedia_Composer___Other_2">#REF!</definedName>
    <definedName name="VIMedia_Composer___Other_3">#REF!</definedName>
    <definedName name="VIMedia_Composer___SchlumbergerSema">#REF!</definedName>
    <definedName name="VIMedia_Composer___Sony__NSBCE">#REF!</definedName>
    <definedName name="VIMedia_Composer___Technomen">#REF!</definedName>
    <definedName name="VIMedia_Composer___Unisys">#REF!</definedName>
    <definedName name="VIMedia_Composer___Units___CMG">#REF!</definedName>
    <definedName name="VIMedia_Composer___Units___Ericsson___global">#REF!</definedName>
    <definedName name="VIMedia_Composer___Units___Ericsson_Italy">#REF!</definedName>
    <definedName name="VIMedia_Composer___Units___Ericsson_Spain">#REF!</definedName>
    <definedName name="VIMedia_Composer___Units___Excem_France">#REF!</definedName>
    <definedName name="VIMedia_Composer___Units___Excem_Spain">#REF!</definedName>
    <definedName name="VIMedia_Composer___Units___Mitsui__BSI">#REF!</definedName>
    <definedName name="VIMedia_Composer___Units___Other_1">#REF!</definedName>
    <definedName name="VIMedia_Composer___Units___Other_2">#REF!</definedName>
    <definedName name="VIMedia_Composer___Units___Other_3">#REF!</definedName>
    <definedName name="VIMedia_Composer___Units___SchlumbergerSema">#REF!</definedName>
    <definedName name="VIMedia_Composer___Units___Sony__NSBCE">#REF!</definedName>
    <definedName name="VIMedia_Composer___Units___Technomen">#REF!</definedName>
    <definedName name="VIMedia_Composer___Units___Unisys">#REF!</definedName>
    <definedName name="VIMedia_Gateway___CMG">#REF!</definedName>
    <definedName name="VIMedia_Gateway___Ericsson___global">#REF!</definedName>
    <definedName name="VIMedia_Gateway___Ericsson_Italy">#REF!</definedName>
    <definedName name="VIMedia_Gateway___Ericsson_Spain">#REF!</definedName>
    <definedName name="VIMedia_Gateway___Excem_France">#REF!</definedName>
    <definedName name="VIMedia_Gateway___Excem_Spain">#REF!</definedName>
    <definedName name="VIMedia_Gateway___Mitsui__BSI">#REF!</definedName>
    <definedName name="VIMedia_Gateway___Other_1">#REF!</definedName>
    <definedName name="VIMedia_Gateway___Other_2">#REF!</definedName>
    <definedName name="VIMedia_Gateway___Other_3">#REF!</definedName>
    <definedName name="VIMedia_Gateway___SchlumbergerSema">#REF!</definedName>
    <definedName name="VIMedia_Gateway___Sony__NSBCE">#REF!</definedName>
    <definedName name="VIMedia_Gateway___Technomen">#REF!</definedName>
    <definedName name="VIMedia_Gateway___Unisys">#REF!</definedName>
    <definedName name="Z_886C95FC_61DF_4C22_8186_40AB702693A1_.wvu.Cols" localSheetId="1" hidden="1">'Programs &amp; Projected Results'!$N:$N,'Programs &amp; Projected Results'!$Q:$Q,'Programs &amp; Projected Results'!$S:$X,'Programs &amp; Projected Results'!$GL:$GV,'Programs &amp; Projected Results'!$GX:$HJ,'Programs &amp; Projected Results'!$QH:$QR,'Programs &amp; Projected Results'!$QT:$RF,'Programs &amp; Projected Results'!$AAD:$AAN,'Programs &amp; Projected Results'!$AAP:$ABB,'Programs &amp; Projected Results'!$AJZ:$AKJ,'Programs &amp; Projected Results'!$AKL:$AKX,'Programs &amp; Projected Results'!$ATV:$AUF,'Programs &amp; Projected Results'!$AUH:$AUT,'Programs &amp; Projected Results'!$BDR:$BEB,'Programs &amp; Projected Results'!$BED:$BEP,'Programs &amp; Projected Results'!$BNN:$BNX,'Programs &amp; Projected Results'!$BNZ:$BOL,'Programs &amp; Projected Results'!$BXJ:$BXT,'Programs &amp; Projected Results'!$BXV:$BYH,'Programs &amp; Projected Results'!$CHF:$CHP,'Programs &amp; Projected Results'!$CHR:$CID,'Programs &amp; Projected Results'!$CRB:$CRL,'Programs &amp; Projected Results'!$CRN:$CRZ,'Programs &amp; Projected Results'!$DAX:$DBH,'Programs &amp; Projected Results'!$DBJ:$DBV,'Programs &amp; Projected Results'!$DKT:$DLD,'Programs &amp; Projected Results'!$DLF:$DLR,'Programs &amp; Projected Results'!$DUP:$DUZ,'Programs &amp; Projected Results'!$DVB:$DVN,'Programs &amp; Projected Results'!$EEL:$EEV,'Programs &amp; Projected Results'!$EEX:$EFJ,'Programs &amp; Projected Results'!$EOH:$EOR,'Programs &amp; Projected Results'!$EOT:$EPF,'Programs &amp; Projected Results'!$EYD:$EYN,'Programs &amp; Projected Results'!$EYP:$EZB,'Programs &amp; Projected Results'!$FHZ:$FIJ,'Programs &amp; Projected Results'!$FIL:$FIX,'Programs &amp; Projected Results'!$FRV:$FSF,'Programs &amp; Projected Results'!$FSH:$FST,'Programs &amp; Projected Results'!$GBR:$GCB,'Programs &amp; Projected Results'!$GCD:$GCP,'Programs &amp; Projected Results'!$GLN:$GLX,'Programs &amp; Projected Results'!$GLZ:$GML,'Programs &amp; Projected Results'!$GVJ:$GVT,'Programs &amp; Projected Results'!$GVV:$GWH,'Programs &amp; Projected Results'!$HFF:$HFP,'Programs &amp; Projected Results'!$HFR:$HGD,'Programs &amp; Projected Results'!$HPB:$HPL,'Programs &amp; Projected Results'!$HPN:$HPZ,'Programs &amp; Projected Results'!$HYX:$HZH,'Programs &amp; Projected Results'!$HZJ:$HZV,'Programs &amp; Projected Results'!$IIT:$IJD,'Programs &amp; Projected Results'!$IJF:$IJR,'Programs &amp; Projected Results'!$ISP:$ISZ,'Programs &amp; Projected Results'!$ITB:$ITN,'Programs &amp; Projected Results'!$JCL:$JCV,'Programs &amp; Projected Results'!$JCX:$JDJ,'Programs &amp; Projected Results'!$JMH:$JMR,'Programs &amp; Projected Results'!$JMT:$JNF,'Programs &amp; Projected Results'!$JWD:$JWN,'Programs &amp; Projected Results'!$JWP:$JXB,'Programs &amp; Projected Results'!$KFZ:$KGJ,'Programs &amp; Projected Results'!$KGL:$KGX,'Programs &amp; Projected Results'!$KPV:$KQF,'Programs &amp; Projected Results'!$KQH:$KQT,'Programs &amp; Projected Results'!$KZR:$LAB,'Programs &amp; Projected Results'!$LAD:$LAP,'Programs &amp; Projected Results'!$LJN:$LJX,'Programs &amp; Projected Results'!$LJZ:$LKL,'Programs &amp; Projected Results'!$LTJ:$LTT,'Programs &amp; Projected Results'!$LTV:$LUH,'Programs &amp; Projected Results'!$MDF:$MDP,'Programs &amp; Projected Results'!$MDR:$MED,'Programs &amp; Projected Results'!$MNB:$MNL,'Programs &amp; Projected Results'!$MNN:$MNZ,'Programs &amp; Projected Results'!$MWX:$MXH,'Programs &amp; Projected Results'!$MXJ:$MXV,'Programs &amp; Projected Results'!$NGT:$NHD,'Programs &amp; Projected Results'!$NHF:$NHR,'Programs &amp; Projected Results'!$NQP:$NQZ,'Programs &amp; Projected Results'!$NRB:$NRN,'Programs &amp; Projected Results'!$OAL:$OAV,'Programs &amp; Projected Results'!$OAX:$OBJ,'Programs &amp; Projected Results'!$OKH:$OKR,'Programs &amp; Projected Results'!$OKT:$OLF,'Programs &amp; Projected Results'!$OUD:$OUN,'Programs &amp; Projected Results'!$OUP:$OVB,'Programs &amp; Projected Results'!$PDZ:$PEJ,'Programs &amp; Projected Results'!$PEL:$PEX,'Programs &amp; Projected Results'!$PNV:$POF,'Programs &amp; Projected Results'!$POH:$POT,'Programs &amp; Projected Results'!$PXR:$PYB,'Programs &amp; Projected Results'!$PYD:$PYP,'Programs &amp; Projected Results'!$QHN:$QHX,'Programs &amp; Projected Results'!$QHZ:$QIL,'Programs &amp; Projected Results'!$QRJ:$QRT,'Programs &amp; Projected Results'!$QRV:$QSH,'Programs &amp; Projected Results'!$RBF:$RBP,'Programs &amp; Projected Results'!$RBR:$RCD,'Programs &amp; Projected Results'!$RLB:$RLL,'Programs &amp; Projected Results'!$RLN:$RLZ,'Programs &amp; Projected Results'!$RUX:$RVH,'Programs &amp; Projected Results'!$RVJ:$RVV,'Programs &amp; Projected Results'!$SET:$SFD,'Programs &amp; Projected Results'!$SFF:$SFR,'Programs &amp; Projected Results'!$SOP:$SOZ,'Programs &amp; Projected Results'!$SPB:$SPN,'Programs &amp; Projected Results'!$SYL:$SYV,'Programs &amp; Projected Results'!$SYX:$SZJ,'Programs &amp; Projected Results'!$TIH:$TIR,'Programs &amp; Projected Results'!$TIT:$TJF,'Programs &amp; Projected Results'!$TSD:$TSN,'Programs &amp; Projected Results'!$TSP:$TTB,'Programs &amp; Projected Results'!$UBZ:$UCJ,'Programs &amp; Projected Results'!$UCL:$UCX,'Programs &amp; Projected Results'!$ULV:$UMF,'Programs &amp; Projected Results'!$UMH:$UMT,'Programs &amp; Projected Results'!$UVR:$UWB,'Programs &amp; Projected Results'!$UWD:$UWP,'Programs &amp; Projected Results'!$VFN:$VFX,'Programs &amp; Projected Results'!$VFZ:$VGL,'Programs &amp; Projected Results'!$VPJ:$VPT,'Programs &amp; Projected Results'!$VPV:$VQH,'Programs &amp; Projected Results'!$VZF:$VZP,'Programs &amp; Projected Results'!$VZR:$WAD,'Programs &amp; Projected Results'!$WJB:$WJL,'Programs &amp; Projected Results'!$WJN:$WJZ,'Programs &amp; Projected Results'!$WSX:$WTH,'Programs &amp; Projected Results'!$WTJ:$WTV</definedName>
    <definedName name="Z_886C95FC_61DF_4C22_8186_40AB702693A1_.wvu.FilterData" localSheetId="0" hidden="1">'Headcount '!$A$23:$O$26</definedName>
    <definedName name="Z_886C95FC_61DF_4C22_8186_40AB702693A1_.wvu.Rows" localSheetId="0" hidden="1">'Headcount '!$19:$46,'Headcount '!$62:$89,'Headcount '!$108:$135,'Headcount '!$153:$180,'Headcount '!$198:$225</definedName>
    <definedName name="אוגוסט_02">#REF!</definedName>
    <definedName name="אוגוסט_03">#REF!</definedName>
    <definedName name="אוקטובר_02">#REF!</definedName>
    <definedName name="אוקטובר_03">#REF!</definedName>
    <definedName name="אפריל_03">#REF!</definedName>
    <definedName name="אפריל_04">#REF!</definedName>
    <definedName name="דצמבר_02">#REF!</definedName>
    <definedName name="דצמבר_03">#REF!</definedName>
    <definedName name="יולי_02">#REF!</definedName>
    <definedName name="יולי_03">#REF!</definedName>
    <definedName name="יוני_03">#REF!</definedName>
    <definedName name="יוני_04">#REF!</definedName>
    <definedName name="ינואר_03">#REF!</definedName>
    <definedName name="ינואר_04">#REF!</definedName>
    <definedName name="מאי_03">#REF!</definedName>
    <definedName name="מאי_04">#REF!</definedName>
    <definedName name="פברואר_03">#REF!</definedName>
  </definedNames>
  <calcPr calcId="145621"/>
  <customWorkbookViews>
    <customWorkbookView name="Kelly - Personal View" guid="{886C95FC-61DF-4C22-8186-40AB702693A1}" mergeInterval="0" personalView="1" maximized="1" windowWidth="1362" windowHeight="503" activeSheetId="2"/>
  </customWorkbookViews>
</workbook>
</file>

<file path=xl/calcChain.xml><?xml version="1.0" encoding="utf-8"?>
<calcChain xmlns="http://schemas.openxmlformats.org/spreadsheetml/2006/main">
  <c r="M35" i="4" l="1"/>
  <c r="L35" i="4"/>
  <c r="K38" i="4"/>
  <c r="G35" i="4"/>
  <c r="H35" i="4"/>
  <c r="I35" i="4"/>
  <c r="J35" i="4"/>
  <c r="F34" i="4"/>
  <c r="P34" i="4" s="1"/>
  <c r="M30" i="4"/>
  <c r="L30" i="4"/>
  <c r="F29" i="4"/>
  <c r="O29" i="4" s="1"/>
  <c r="F25" i="4"/>
  <c r="P25" i="4" s="1"/>
  <c r="F24" i="4"/>
  <c r="O24" i="4" s="1"/>
  <c r="F19" i="4"/>
  <c r="P19" i="4" s="1"/>
  <c r="F20" i="4"/>
  <c r="P20" i="4" s="1"/>
  <c r="F18" i="4"/>
  <c r="F13" i="4"/>
  <c r="F14" i="4"/>
  <c r="O14" i="4" s="1"/>
  <c r="F12" i="4"/>
  <c r="H9" i="4"/>
  <c r="I9" i="4"/>
  <c r="J9" i="4"/>
  <c r="F7" i="4"/>
  <c r="O7" i="4" s="1"/>
  <c r="F8" i="4"/>
  <c r="O8" i="4" s="1"/>
  <c r="F6" i="4"/>
  <c r="O6" i="4" s="1"/>
  <c r="P29" i="4" l="1"/>
  <c r="P7" i="4"/>
  <c r="O19" i="4"/>
  <c r="P8" i="4"/>
  <c r="O34" i="4"/>
  <c r="O25" i="4"/>
  <c r="P24" i="4"/>
  <c r="O20" i="4"/>
  <c r="C8" i="2"/>
  <c r="F54" i="2"/>
  <c r="G54" i="2"/>
  <c r="J11" i="2"/>
  <c r="H11" i="2"/>
  <c r="I11" i="2"/>
  <c r="N11" i="2" s="1"/>
  <c r="K11" i="2"/>
  <c r="L11" i="2"/>
  <c r="T11" i="2"/>
  <c r="W11" i="2"/>
  <c r="F57" i="2"/>
  <c r="G57" i="2"/>
  <c r="J14" i="2"/>
  <c r="H14" i="2"/>
  <c r="I14" i="2"/>
  <c r="N14" i="2" s="1"/>
  <c r="G103" i="2" s="1"/>
  <c r="K14" i="2"/>
  <c r="L14" i="2"/>
  <c r="T14" i="2"/>
  <c r="W14" i="2"/>
  <c r="F56" i="2"/>
  <c r="G56" i="2"/>
  <c r="J13" i="2"/>
  <c r="K13" i="2"/>
  <c r="H13" i="2"/>
  <c r="I13" i="2"/>
  <c r="N13" i="2" s="1"/>
  <c r="L13" i="2"/>
  <c r="T13" i="2"/>
  <c r="W13" i="2"/>
  <c r="G102" i="2"/>
  <c r="J12" i="2"/>
  <c r="H12" i="2"/>
  <c r="I12" i="2"/>
  <c r="N12" i="2" s="1"/>
  <c r="G101" i="2" s="1"/>
  <c r="L12" i="2"/>
  <c r="T12" i="2"/>
  <c r="W12" i="2"/>
  <c r="F55" i="2"/>
  <c r="G55" i="2"/>
  <c r="E51" i="2"/>
  <c r="E97" i="2"/>
  <c r="J8" i="2"/>
  <c r="H8" i="2"/>
  <c r="I8" i="2"/>
  <c r="N8" i="2" s="1"/>
  <c r="T8" i="2"/>
  <c r="W8" i="2"/>
  <c r="F8" i="2"/>
  <c r="F51" i="2" s="1"/>
  <c r="G51" i="2" s="1"/>
  <c r="E52" i="2"/>
  <c r="E98" i="2"/>
  <c r="J9" i="2"/>
  <c r="H9" i="2"/>
  <c r="I9" i="2"/>
  <c r="N9" i="2" s="1"/>
  <c r="S9" i="2" s="1"/>
  <c r="L9" i="2"/>
  <c r="T9" i="2"/>
  <c r="W9" i="2"/>
  <c r="F52" i="2"/>
  <c r="G52" i="2"/>
  <c r="G98" i="2"/>
  <c r="E53" i="2"/>
  <c r="E99" i="2"/>
  <c r="E54" i="2"/>
  <c r="E100" i="2"/>
  <c r="E55" i="2"/>
  <c r="E101" i="2"/>
  <c r="E56" i="2"/>
  <c r="E102" i="2"/>
  <c r="E57" i="2"/>
  <c r="E103" i="2"/>
  <c r="E58" i="2"/>
  <c r="E104" i="2"/>
  <c r="E59" i="2"/>
  <c r="E105" i="2"/>
  <c r="E60" i="2"/>
  <c r="E106" i="2"/>
  <c r="E61" i="2"/>
  <c r="E107" i="2"/>
  <c r="E62" i="2"/>
  <c r="E108" i="2"/>
  <c r="E63" i="2"/>
  <c r="E109" i="2"/>
  <c r="E64" i="2"/>
  <c r="E110" i="2"/>
  <c r="E65" i="2"/>
  <c r="E111" i="2"/>
  <c r="E66" i="2"/>
  <c r="E112" i="2"/>
  <c r="E67" i="2"/>
  <c r="E113" i="2"/>
  <c r="E68" i="2"/>
  <c r="E114" i="2"/>
  <c r="E69" i="2"/>
  <c r="E115" i="2"/>
  <c r="E70" i="2"/>
  <c r="E116" i="2"/>
  <c r="E71" i="2"/>
  <c r="E117" i="2"/>
  <c r="E72" i="2"/>
  <c r="E118" i="2"/>
  <c r="E73" i="2"/>
  <c r="E119" i="2"/>
  <c r="E74" i="2"/>
  <c r="E120" i="2"/>
  <c r="E75" i="2"/>
  <c r="E121" i="2"/>
  <c r="E76" i="2"/>
  <c r="E122" i="2"/>
  <c r="E77" i="2"/>
  <c r="E123" i="2"/>
  <c r="E78" i="2"/>
  <c r="E124" i="2"/>
  <c r="E79" i="2"/>
  <c r="E125" i="2"/>
  <c r="E80" i="2"/>
  <c r="E126" i="2"/>
  <c r="E81" i="2"/>
  <c r="E127" i="2"/>
  <c r="E82" i="2"/>
  <c r="E128" i="2"/>
  <c r="E83" i="2"/>
  <c r="E129" i="2"/>
  <c r="E84" i="2"/>
  <c r="E130" i="2"/>
  <c r="E85" i="2"/>
  <c r="E131" i="2"/>
  <c r="E86" i="2"/>
  <c r="E132" i="2"/>
  <c r="E87" i="2"/>
  <c r="E133" i="2"/>
  <c r="E88" i="2"/>
  <c r="E134" i="2"/>
  <c r="E89" i="2"/>
  <c r="E135" i="2"/>
  <c r="J10" i="2"/>
  <c r="H10" i="2"/>
  <c r="I10" i="2"/>
  <c r="N10" i="2" s="1"/>
  <c r="L10" i="2"/>
  <c r="S10" i="2"/>
  <c r="T10" i="2"/>
  <c r="W10" i="2"/>
  <c r="F10" i="2"/>
  <c r="F53" i="2"/>
  <c r="G53" i="2"/>
  <c r="J15" i="2"/>
  <c r="H15" i="2"/>
  <c r="I15" i="2"/>
  <c r="N15" i="2" s="1"/>
  <c r="K15" i="2"/>
  <c r="L15" i="2"/>
  <c r="T15" i="2"/>
  <c r="W15" i="2"/>
  <c r="F58" i="2"/>
  <c r="G58" i="2"/>
  <c r="G104" i="2"/>
  <c r="J16" i="2"/>
  <c r="H16" i="2"/>
  <c r="I16" i="2"/>
  <c r="N16" i="2" s="1"/>
  <c r="K16" i="2"/>
  <c r="L16" i="2"/>
  <c r="T16" i="2"/>
  <c r="W16" i="2"/>
  <c r="F59" i="2"/>
  <c r="G59" i="2"/>
  <c r="J17" i="2"/>
  <c r="H17" i="2"/>
  <c r="I17" i="2"/>
  <c r="K17" i="2"/>
  <c r="L17" i="2"/>
  <c r="N17" i="2"/>
  <c r="G106" i="2" s="1"/>
  <c r="T17" i="2"/>
  <c r="W17" i="2"/>
  <c r="F60" i="2"/>
  <c r="G60" i="2"/>
  <c r="J18" i="2"/>
  <c r="H18" i="2"/>
  <c r="I18" i="2"/>
  <c r="K18" i="2"/>
  <c r="L18" i="2"/>
  <c r="N18" i="2"/>
  <c r="T18" i="2"/>
  <c r="W18" i="2"/>
  <c r="F61" i="2"/>
  <c r="G61" i="2"/>
  <c r="J19" i="2"/>
  <c r="H19" i="2"/>
  <c r="I19" i="2"/>
  <c r="N19" i="2" s="1"/>
  <c r="K19" i="2"/>
  <c r="L19" i="2"/>
  <c r="T19" i="2"/>
  <c r="W19" i="2"/>
  <c r="F62" i="2"/>
  <c r="G62" i="2"/>
  <c r="J20" i="2"/>
  <c r="H20" i="2"/>
  <c r="I20" i="2"/>
  <c r="N20" i="2" s="1"/>
  <c r="K20" i="2"/>
  <c r="L20" i="2"/>
  <c r="T20" i="2"/>
  <c r="W20" i="2"/>
  <c r="F63" i="2"/>
  <c r="G63" i="2"/>
  <c r="J21" i="2"/>
  <c r="H21" i="2"/>
  <c r="I21" i="2"/>
  <c r="K21" i="2"/>
  <c r="L21" i="2"/>
  <c r="N21" i="2"/>
  <c r="G110" i="2" s="1"/>
  <c r="T21" i="2"/>
  <c r="W21" i="2"/>
  <c r="F64" i="2"/>
  <c r="G64" i="2"/>
  <c r="J22" i="2"/>
  <c r="H22" i="2"/>
  <c r="I22" i="2"/>
  <c r="K22" i="2"/>
  <c r="L22" i="2"/>
  <c r="N22" i="2"/>
  <c r="T22" i="2"/>
  <c r="W22" i="2"/>
  <c r="F65" i="2"/>
  <c r="G65" i="2"/>
  <c r="J23" i="2"/>
  <c r="H23" i="2"/>
  <c r="I23" i="2"/>
  <c r="K23" i="2"/>
  <c r="L23" i="2"/>
  <c r="N23" i="2"/>
  <c r="T23" i="2"/>
  <c r="W23" i="2"/>
  <c r="F66" i="2"/>
  <c r="G66" i="2"/>
  <c r="J24" i="2"/>
  <c r="H24" i="2"/>
  <c r="I24" i="2"/>
  <c r="N24" i="2" s="1"/>
  <c r="K24" i="2"/>
  <c r="L24" i="2"/>
  <c r="T24" i="2"/>
  <c r="W24" i="2"/>
  <c r="F67" i="2"/>
  <c r="G67" i="2"/>
  <c r="J25" i="2"/>
  <c r="H25" i="2"/>
  <c r="I25" i="2"/>
  <c r="K25" i="2"/>
  <c r="L25" i="2"/>
  <c r="N25" i="2"/>
  <c r="G114" i="2" s="1"/>
  <c r="T25" i="2"/>
  <c r="W25" i="2"/>
  <c r="F68" i="2"/>
  <c r="G68" i="2"/>
  <c r="J26" i="2"/>
  <c r="H26" i="2"/>
  <c r="I26" i="2"/>
  <c r="K26" i="2"/>
  <c r="L26" i="2"/>
  <c r="N26" i="2"/>
  <c r="T26" i="2"/>
  <c r="W26" i="2"/>
  <c r="F69" i="2"/>
  <c r="G69" i="2"/>
  <c r="J27" i="2"/>
  <c r="H27" i="2"/>
  <c r="I27" i="2"/>
  <c r="N27" i="2" s="1"/>
  <c r="K27" i="2"/>
  <c r="L27" i="2"/>
  <c r="T27" i="2"/>
  <c r="W27" i="2"/>
  <c r="F70" i="2"/>
  <c r="G70" i="2"/>
  <c r="J28" i="2"/>
  <c r="H28" i="2"/>
  <c r="I28" i="2"/>
  <c r="N28" i="2" s="1"/>
  <c r="K28" i="2"/>
  <c r="L28" i="2"/>
  <c r="T28" i="2"/>
  <c r="W28" i="2"/>
  <c r="F71" i="2"/>
  <c r="G71" i="2"/>
  <c r="G117" i="2"/>
  <c r="J29" i="2"/>
  <c r="H29" i="2"/>
  <c r="I29" i="2"/>
  <c r="K29" i="2"/>
  <c r="L29" i="2"/>
  <c r="N29" i="2"/>
  <c r="G118" i="2" s="1"/>
  <c r="T29" i="2"/>
  <c r="W29" i="2"/>
  <c r="F72" i="2"/>
  <c r="G72" i="2"/>
  <c r="J30" i="2"/>
  <c r="H30" i="2"/>
  <c r="I30" i="2"/>
  <c r="K30" i="2"/>
  <c r="L30" i="2"/>
  <c r="N30" i="2"/>
  <c r="T30" i="2"/>
  <c r="W30" i="2"/>
  <c r="F73" i="2"/>
  <c r="G73" i="2"/>
  <c r="J31" i="2"/>
  <c r="H31" i="2"/>
  <c r="I31" i="2"/>
  <c r="N31" i="2" s="1"/>
  <c r="K31" i="2"/>
  <c r="L31" i="2"/>
  <c r="T31" i="2"/>
  <c r="W31" i="2"/>
  <c r="F74" i="2"/>
  <c r="G74" i="2"/>
  <c r="J32" i="2"/>
  <c r="H32" i="2"/>
  <c r="I32" i="2"/>
  <c r="N32" i="2" s="1"/>
  <c r="K32" i="2"/>
  <c r="L32" i="2"/>
  <c r="T32" i="2"/>
  <c r="W32" i="2"/>
  <c r="F75" i="2"/>
  <c r="G75" i="2"/>
  <c r="J33" i="2"/>
  <c r="H33" i="2"/>
  <c r="I33" i="2"/>
  <c r="K33" i="2"/>
  <c r="L33" i="2"/>
  <c r="N33" i="2"/>
  <c r="G122" i="2" s="1"/>
  <c r="T33" i="2"/>
  <c r="W33" i="2"/>
  <c r="F76" i="2"/>
  <c r="G76" i="2"/>
  <c r="J34" i="2"/>
  <c r="H34" i="2"/>
  <c r="I34" i="2"/>
  <c r="K34" i="2"/>
  <c r="L34" i="2"/>
  <c r="N34" i="2"/>
  <c r="T34" i="2"/>
  <c r="W34" i="2"/>
  <c r="F77" i="2"/>
  <c r="G77" i="2"/>
  <c r="J35" i="2"/>
  <c r="H35" i="2"/>
  <c r="I35" i="2"/>
  <c r="N35" i="2" s="1"/>
  <c r="K35" i="2"/>
  <c r="L35" i="2"/>
  <c r="T35" i="2"/>
  <c r="W35" i="2"/>
  <c r="F78" i="2"/>
  <c r="G78" i="2"/>
  <c r="J36" i="2"/>
  <c r="H36" i="2"/>
  <c r="I36" i="2"/>
  <c r="N36" i="2" s="1"/>
  <c r="K36" i="2"/>
  <c r="L36" i="2"/>
  <c r="T36" i="2"/>
  <c r="W36" i="2"/>
  <c r="F79" i="2"/>
  <c r="G79" i="2"/>
  <c r="J37" i="2"/>
  <c r="H37" i="2"/>
  <c r="I37" i="2"/>
  <c r="K37" i="2"/>
  <c r="L37" i="2"/>
  <c r="N37" i="2"/>
  <c r="G126" i="2" s="1"/>
  <c r="T37" i="2"/>
  <c r="W37" i="2"/>
  <c r="F80" i="2"/>
  <c r="G80" i="2"/>
  <c r="J38" i="2"/>
  <c r="H38" i="2"/>
  <c r="I38" i="2"/>
  <c r="K38" i="2"/>
  <c r="L38" i="2"/>
  <c r="N38" i="2"/>
  <c r="T38" i="2"/>
  <c r="W38" i="2"/>
  <c r="F81" i="2"/>
  <c r="G81" i="2"/>
  <c r="J39" i="2"/>
  <c r="H39" i="2"/>
  <c r="I39" i="2"/>
  <c r="K39" i="2"/>
  <c r="L39" i="2"/>
  <c r="N39" i="2"/>
  <c r="T39" i="2"/>
  <c r="W39" i="2"/>
  <c r="F82" i="2"/>
  <c r="G82" i="2"/>
  <c r="J40" i="2"/>
  <c r="H40" i="2"/>
  <c r="I40" i="2"/>
  <c r="N40" i="2" s="1"/>
  <c r="K40" i="2"/>
  <c r="L40" i="2"/>
  <c r="T40" i="2"/>
  <c r="W40" i="2"/>
  <c r="F83" i="2"/>
  <c r="G83" i="2"/>
  <c r="J41" i="2"/>
  <c r="H41" i="2"/>
  <c r="I41" i="2"/>
  <c r="K41" i="2"/>
  <c r="L41" i="2"/>
  <c r="N41" i="2"/>
  <c r="G130" i="2" s="1"/>
  <c r="T41" i="2"/>
  <c r="W41" i="2"/>
  <c r="F84" i="2"/>
  <c r="G84" i="2"/>
  <c r="J42" i="2"/>
  <c r="H42" i="2"/>
  <c r="I42" i="2"/>
  <c r="K42" i="2"/>
  <c r="L42" i="2"/>
  <c r="N42" i="2"/>
  <c r="T42" i="2"/>
  <c r="W42" i="2"/>
  <c r="F85" i="2"/>
  <c r="G85" i="2"/>
  <c r="J43" i="2"/>
  <c r="H43" i="2"/>
  <c r="I43" i="2"/>
  <c r="N43" i="2" s="1"/>
  <c r="K43" i="2"/>
  <c r="L43" i="2"/>
  <c r="T43" i="2"/>
  <c r="W43" i="2"/>
  <c r="F86" i="2"/>
  <c r="G86" i="2"/>
  <c r="J44" i="2"/>
  <c r="H44" i="2"/>
  <c r="I44" i="2"/>
  <c r="N44" i="2" s="1"/>
  <c r="K44" i="2"/>
  <c r="L44" i="2"/>
  <c r="T44" i="2"/>
  <c r="W44" i="2"/>
  <c r="F87" i="2"/>
  <c r="G87" i="2"/>
  <c r="G133" i="2"/>
  <c r="J45" i="2"/>
  <c r="H45" i="2"/>
  <c r="I45" i="2"/>
  <c r="K45" i="2"/>
  <c r="L45" i="2"/>
  <c r="N45" i="2"/>
  <c r="G134" i="2" s="1"/>
  <c r="T45" i="2"/>
  <c r="W45" i="2"/>
  <c r="F88" i="2"/>
  <c r="G88" i="2"/>
  <c r="J46" i="2"/>
  <c r="H46" i="2"/>
  <c r="I46" i="2"/>
  <c r="K46" i="2"/>
  <c r="L46" i="2"/>
  <c r="N46" i="2"/>
  <c r="T46" i="2"/>
  <c r="W46" i="2"/>
  <c r="F89" i="2"/>
  <c r="G89" i="2"/>
  <c r="H54" i="2"/>
  <c r="H57" i="2"/>
  <c r="H103" i="2"/>
  <c r="H56" i="2"/>
  <c r="H55" i="2"/>
  <c r="H101" i="2"/>
  <c r="H52" i="2"/>
  <c r="H53" i="2"/>
  <c r="H58" i="2"/>
  <c r="H59" i="2"/>
  <c r="H60" i="2"/>
  <c r="H106" i="2"/>
  <c r="H61" i="2"/>
  <c r="H62" i="2"/>
  <c r="H63" i="2"/>
  <c r="H64" i="2"/>
  <c r="H110" i="2"/>
  <c r="H65" i="2"/>
  <c r="H66" i="2"/>
  <c r="H67" i="2"/>
  <c r="H68" i="2"/>
  <c r="H114" i="2"/>
  <c r="H69" i="2"/>
  <c r="H70" i="2"/>
  <c r="H71" i="2"/>
  <c r="H72" i="2"/>
  <c r="H118" i="2"/>
  <c r="H73" i="2"/>
  <c r="H74" i="2"/>
  <c r="H75" i="2"/>
  <c r="H76" i="2"/>
  <c r="H122" i="2"/>
  <c r="H77" i="2"/>
  <c r="H78" i="2"/>
  <c r="H79" i="2"/>
  <c r="H80" i="2"/>
  <c r="H126" i="2"/>
  <c r="H81" i="2"/>
  <c r="H82" i="2"/>
  <c r="H83" i="2"/>
  <c r="H84" i="2"/>
  <c r="H130" i="2"/>
  <c r="H85" i="2"/>
  <c r="H86" i="2"/>
  <c r="H132" i="2"/>
  <c r="H87" i="2"/>
  <c r="H88" i="2"/>
  <c r="H134" i="2"/>
  <c r="H89" i="2"/>
  <c r="I54" i="2"/>
  <c r="I57" i="2"/>
  <c r="I103" i="2"/>
  <c r="I148" i="2" s="1"/>
  <c r="T148" i="2" s="1"/>
  <c r="I56" i="2"/>
  <c r="I55" i="2"/>
  <c r="I101" i="2"/>
  <c r="I146" i="2" s="1"/>
  <c r="T146" i="2" s="1"/>
  <c r="I51" i="2"/>
  <c r="I52" i="2"/>
  <c r="I53" i="2"/>
  <c r="I58" i="2"/>
  <c r="I59" i="2"/>
  <c r="I60" i="2"/>
  <c r="I106" i="2"/>
  <c r="I61" i="2"/>
  <c r="I62" i="2"/>
  <c r="I63" i="2"/>
  <c r="I64" i="2"/>
  <c r="I110" i="2"/>
  <c r="I65" i="2"/>
  <c r="I66" i="2"/>
  <c r="I67" i="2"/>
  <c r="I68" i="2"/>
  <c r="I114" i="2"/>
  <c r="I69" i="2"/>
  <c r="I70" i="2"/>
  <c r="I71" i="2"/>
  <c r="I72" i="2"/>
  <c r="I118" i="2"/>
  <c r="I73" i="2"/>
  <c r="I74" i="2"/>
  <c r="I75" i="2"/>
  <c r="I76" i="2"/>
  <c r="I122" i="2"/>
  <c r="I77" i="2"/>
  <c r="I78" i="2"/>
  <c r="I79" i="2"/>
  <c r="I80" i="2"/>
  <c r="I126" i="2"/>
  <c r="I81" i="2"/>
  <c r="I82" i="2"/>
  <c r="I83" i="2"/>
  <c r="I84" i="2"/>
  <c r="I130" i="2"/>
  <c r="I85" i="2"/>
  <c r="I86" i="2"/>
  <c r="I87" i="2"/>
  <c r="I88" i="2"/>
  <c r="I134" i="2"/>
  <c r="I89" i="2"/>
  <c r="J54" i="2"/>
  <c r="J57" i="2"/>
  <c r="J103" i="2"/>
  <c r="J56" i="2"/>
  <c r="J55" i="2"/>
  <c r="J101" i="2"/>
  <c r="J146" i="2" s="1"/>
  <c r="U146" i="2" s="1"/>
  <c r="J52" i="2"/>
  <c r="J53" i="2"/>
  <c r="J58" i="2"/>
  <c r="J59" i="2"/>
  <c r="J60" i="2"/>
  <c r="J106" i="2"/>
  <c r="J61" i="2"/>
  <c r="J62" i="2"/>
  <c r="J63" i="2"/>
  <c r="J64" i="2"/>
  <c r="J110" i="2"/>
  <c r="J65" i="2"/>
  <c r="J66" i="2"/>
  <c r="J67" i="2"/>
  <c r="J68" i="2"/>
  <c r="J114" i="2"/>
  <c r="J69" i="2"/>
  <c r="J70" i="2"/>
  <c r="J71" i="2"/>
  <c r="J72" i="2"/>
  <c r="J118" i="2"/>
  <c r="J73" i="2"/>
  <c r="J74" i="2"/>
  <c r="J75" i="2"/>
  <c r="J76" i="2"/>
  <c r="J122" i="2"/>
  <c r="J77" i="2"/>
  <c r="J78" i="2"/>
  <c r="J79" i="2"/>
  <c r="J80" i="2"/>
  <c r="J126" i="2"/>
  <c r="J81" i="2"/>
  <c r="J82" i="2"/>
  <c r="J83" i="2"/>
  <c r="J84" i="2"/>
  <c r="J130" i="2"/>
  <c r="J85" i="2"/>
  <c r="J86" i="2"/>
  <c r="J132" i="2"/>
  <c r="J87" i="2"/>
  <c r="J88" i="2"/>
  <c r="J134" i="2"/>
  <c r="J89" i="2"/>
  <c r="K54" i="2"/>
  <c r="K57" i="2"/>
  <c r="K103" i="2"/>
  <c r="K56" i="2"/>
  <c r="K55" i="2"/>
  <c r="K101" i="2"/>
  <c r="K51" i="2"/>
  <c r="K52" i="2"/>
  <c r="K53" i="2"/>
  <c r="K58" i="2"/>
  <c r="K59" i="2"/>
  <c r="K60" i="2"/>
  <c r="K106" i="2"/>
  <c r="K61" i="2"/>
  <c r="K62" i="2"/>
  <c r="K63" i="2"/>
  <c r="K64" i="2"/>
  <c r="K110" i="2"/>
  <c r="K65" i="2"/>
  <c r="K66" i="2"/>
  <c r="K67" i="2"/>
  <c r="K68" i="2"/>
  <c r="K114" i="2"/>
  <c r="K69" i="2"/>
  <c r="K70" i="2"/>
  <c r="K71" i="2"/>
  <c r="K72" i="2"/>
  <c r="K118" i="2"/>
  <c r="K73" i="2"/>
  <c r="K119" i="2"/>
  <c r="K74" i="2"/>
  <c r="K75" i="2"/>
  <c r="K121" i="2"/>
  <c r="K76" i="2"/>
  <c r="K122" i="2"/>
  <c r="K77" i="2"/>
  <c r="K123" i="2"/>
  <c r="K78" i="2"/>
  <c r="K79" i="2"/>
  <c r="K125" i="2"/>
  <c r="K80" i="2"/>
  <c r="K126" i="2"/>
  <c r="K81" i="2"/>
  <c r="K127" i="2"/>
  <c r="K82" i="2"/>
  <c r="K83" i="2"/>
  <c r="K84" i="2"/>
  <c r="K130" i="2"/>
  <c r="K85" i="2"/>
  <c r="K86" i="2"/>
  <c r="K87" i="2"/>
  <c r="K133" i="2"/>
  <c r="K88" i="2"/>
  <c r="K134" i="2"/>
  <c r="K89" i="2"/>
  <c r="K135" i="2"/>
  <c r="L54" i="2"/>
  <c r="L57" i="2"/>
  <c r="L103" i="2"/>
  <c r="L56" i="2"/>
  <c r="L55" i="2"/>
  <c r="L101" i="2"/>
  <c r="L52" i="2"/>
  <c r="L53" i="2"/>
  <c r="L99" i="2" s="1"/>
  <c r="L144" i="2" s="1"/>
  <c r="L189" i="2" s="1"/>
  <c r="L58" i="2"/>
  <c r="L59" i="2"/>
  <c r="L105" i="2"/>
  <c r="L60" i="2"/>
  <c r="L106" i="2"/>
  <c r="L61" i="2"/>
  <c r="L107" i="2"/>
  <c r="L62" i="2"/>
  <c r="L63" i="2"/>
  <c r="L109" i="2"/>
  <c r="L64" i="2"/>
  <c r="L110" i="2"/>
  <c r="L65" i="2"/>
  <c r="L111" i="2"/>
  <c r="L66" i="2"/>
  <c r="L67" i="2"/>
  <c r="L113" i="2"/>
  <c r="L68" i="2"/>
  <c r="L114" i="2"/>
  <c r="L69" i="2"/>
  <c r="L115" i="2"/>
  <c r="L70" i="2"/>
  <c r="L71" i="2"/>
  <c r="L117" i="2"/>
  <c r="L72" i="2"/>
  <c r="L118" i="2"/>
  <c r="L73" i="2"/>
  <c r="L74" i="2"/>
  <c r="L75" i="2"/>
  <c r="L121" i="2"/>
  <c r="L76" i="2"/>
  <c r="L122" i="2"/>
  <c r="L77" i="2"/>
  <c r="L123" i="2"/>
  <c r="L78" i="2"/>
  <c r="L79" i="2"/>
  <c r="L125" i="2"/>
  <c r="L80" i="2"/>
  <c r="L126" i="2"/>
  <c r="L81" i="2"/>
  <c r="L127" i="2"/>
  <c r="L82" i="2"/>
  <c r="L83" i="2"/>
  <c r="L84" i="2"/>
  <c r="L130" i="2"/>
  <c r="L85" i="2"/>
  <c r="L86" i="2"/>
  <c r="L87" i="2"/>
  <c r="L133" i="2"/>
  <c r="L88" i="2"/>
  <c r="L134" i="2"/>
  <c r="L89" i="2"/>
  <c r="M54" i="2"/>
  <c r="M100" i="2"/>
  <c r="M145" i="2" s="1"/>
  <c r="M57" i="2"/>
  <c r="M103" i="2"/>
  <c r="M56" i="2"/>
  <c r="M102" i="2"/>
  <c r="M55" i="2"/>
  <c r="M101" i="2"/>
  <c r="M51" i="2"/>
  <c r="M97" i="2"/>
  <c r="M52" i="2"/>
  <c r="M53" i="2"/>
  <c r="M99" i="2"/>
  <c r="M58" i="2"/>
  <c r="M59" i="2"/>
  <c r="M105" i="2"/>
  <c r="M60" i="2"/>
  <c r="M106" i="2"/>
  <c r="M61" i="2"/>
  <c r="M107" i="2"/>
  <c r="M62" i="2"/>
  <c r="M63" i="2"/>
  <c r="M64" i="2"/>
  <c r="M110" i="2"/>
  <c r="M65" i="2"/>
  <c r="M111" i="2"/>
  <c r="M66" i="2"/>
  <c r="M67" i="2"/>
  <c r="M113" i="2"/>
  <c r="M68" i="2"/>
  <c r="M114" i="2"/>
  <c r="M69" i="2"/>
  <c r="M115" i="2"/>
  <c r="M70" i="2"/>
  <c r="M71" i="2"/>
  <c r="M117" i="2"/>
  <c r="M72" i="2"/>
  <c r="M118" i="2"/>
  <c r="M73" i="2"/>
  <c r="M74" i="2"/>
  <c r="M75" i="2"/>
  <c r="M121" i="2"/>
  <c r="M76" i="2"/>
  <c r="M122" i="2"/>
  <c r="M77" i="2"/>
  <c r="M123" i="2"/>
  <c r="M78" i="2"/>
  <c r="M79" i="2"/>
  <c r="M125" i="2"/>
  <c r="M80" i="2"/>
  <c r="M126" i="2"/>
  <c r="M81" i="2"/>
  <c r="M127" i="2"/>
  <c r="M82" i="2"/>
  <c r="M83" i="2"/>
  <c r="M129" i="2"/>
  <c r="M84" i="2"/>
  <c r="M130" i="2"/>
  <c r="M85" i="2"/>
  <c r="M131" i="2"/>
  <c r="M86" i="2"/>
  <c r="M87" i="2"/>
  <c r="M133" i="2"/>
  <c r="M88" i="2"/>
  <c r="M134" i="2"/>
  <c r="M89" i="2"/>
  <c r="M135" i="2"/>
  <c r="N54" i="2"/>
  <c r="N57" i="2"/>
  <c r="N103" i="2"/>
  <c r="N56" i="2"/>
  <c r="N55" i="2"/>
  <c r="N101" i="2"/>
  <c r="N52" i="2"/>
  <c r="N53" i="2"/>
  <c r="N99" i="2" s="1"/>
  <c r="N144" i="2" s="1"/>
  <c r="N58" i="2"/>
  <c r="N59" i="2"/>
  <c r="N105" i="2"/>
  <c r="N60" i="2"/>
  <c r="N106" i="2"/>
  <c r="N61" i="2"/>
  <c r="N107" i="2"/>
  <c r="N62" i="2"/>
  <c r="N63" i="2"/>
  <c r="N109" i="2"/>
  <c r="N64" i="2"/>
  <c r="N110" i="2"/>
  <c r="N65" i="2"/>
  <c r="N111" i="2"/>
  <c r="N66" i="2"/>
  <c r="N67" i="2"/>
  <c r="N113" i="2"/>
  <c r="N68" i="2"/>
  <c r="N114" i="2"/>
  <c r="N69" i="2"/>
  <c r="N115" i="2"/>
  <c r="N70" i="2"/>
  <c r="N71" i="2"/>
  <c r="N117" i="2"/>
  <c r="N72" i="2"/>
  <c r="N118" i="2"/>
  <c r="N73" i="2"/>
  <c r="N74" i="2"/>
  <c r="N75" i="2"/>
  <c r="N121" i="2"/>
  <c r="N76" i="2"/>
  <c r="N122" i="2"/>
  <c r="N77" i="2"/>
  <c r="N123" i="2"/>
  <c r="N78" i="2"/>
  <c r="N79" i="2"/>
  <c r="N125" i="2"/>
  <c r="N80" i="2"/>
  <c r="N126" i="2"/>
  <c r="N81" i="2"/>
  <c r="N127" i="2"/>
  <c r="N82" i="2"/>
  <c r="N83" i="2"/>
  <c r="N84" i="2"/>
  <c r="N130" i="2"/>
  <c r="N85" i="2"/>
  <c r="N86" i="2"/>
  <c r="N87" i="2"/>
  <c r="N133" i="2"/>
  <c r="N88" i="2"/>
  <c r="N134" i="2"/>
  <c r="N89" i="2"/>
  <c r="O54" i="2"/>
  <c r="O100" i="2"/>
  <c r="O57" i="2"/>
  <c r="O103" i="2"/>
  <c r="O56" i="2"/>
  <c r="O102" i="2"/>
  <c r="O147" i="2" s="1"/>
  <c r="O192" i="2" s="1"/>
  <c r="O55" i="2"/>
  <c r="O101" i="2"/>
  <c r="O51" i="2"/>
  <c r="O97" i="2"/>
  <c r="O142" i="2" s="1"/>
  <c r="O52" i="2"/>
  <c r="O53" i="2"/>
  <c r="O99" i="2"/>
  <c r="O144" i="2" s="1"/>
  <c r="V144" i="2" s="1"/>
  <c r="O58" i="2"/>
  <c r="O59" i="2"/>
  <c r="O105" i="2"/>
  <c r="O60" i="2"/>
  <c r="O106" i="2"/>
  <c r="O61" i="2"/>
  <c r="O107" i="2"/>
  <c r="O62" i="2"/>
  <c r="O63" i="2"/>
  <c r="O64" i="2"/>
  <c r="O110" i="2"/>
  <c r="O65" i="2"/>
  <c r="O111" i="2"/>
  <c r="O66" i="2"/>
  <c r="O67" i="2"/>
  <c r="O113" i="2"/>
  <c r="O68" i="2"/>
  <c r="O114" i="2"/>
  <c r="O69" i="2"/>
  <c r="O115" i="2"/>
  <c r="O70" i="2"/>
  <c r="O71" i="2"/>
  <c r="O117" i="2"/>
  <c r="O72" i="2"/>
  <c r="O118" i="2"/>
  <c r="O73" i="2"/>
  <c r="O74" i="2"/>
  <c r="O75" i="2"/>
  <c r="O121" i="2"/>
  <c r="O76" i="2"/>
  <c r="O122" i="2"/>
  <c r="O77" i="2"/>
  <c r="O123" i="2"/>
  <c r="O78" i="2"/>
  <c r="O79" i="2"/>
  <c r="O125" i="2"/>
  <c r="O80" i="2"/>
  <c r="O126" i="2"/>
  <c r="O81" i="2"/>
  <c r="O127" i="2"/>
  <c r="O82" i="2"/>
  <c r="O83" i="2"/>
  <c r="O129" i="2"/>
  <c r="O84" i="2"/>
  <c r="O130" i="2"/>
  <c r="O85" i="2"/>
  <c r="O131" i="2"/>
  <c r="O86" i="2"/>
  <c r="O87" i="2"/>
  <c r="O133" i="2"/>
  <c r="O88" i="2"/>
  <c r="O134" i="2"/>
  <c r="O89" i="2"/>
  <c r="O135" i="2"/>
  <c r="P54" i="2"/>
  <c r="P57" i="2"/>
  <c r="P103" i="2"/>
  <c r="P56" i="2"/>
  <c r="P55" i="2"/>
  <c r="P101" i="2"/>
  <c r="P52" i="2"/>
  <c r="P53" i="2"/>
  <c r="P99" i="2" s="1"/>
  <c r="P144" i="2" s="1"/>
  <c r="P58" i="2"/>
  <c r="P59" i="2"/>
  <c r="P105" i="2"/>
  <c r="P60" i="2"/>
  <c r="P106" i="2"/>
  <c r="P61" i="2"/>
  <c r="P107" i="2"/>
  <c r="P62" i="2"/>
  <c r="P63" i="2"/>
  <c r="P109" i="2"/>
  <c r="P64" i="2"/>
  <c r="P110" i="2"/>
  <c r="P65" i="2"/>
  <c r="P111" i="2"/>
  <c r="P66" i="2"/>
  <c r="P67" i="2"/>
  <c r="P113" i="2"/>
  <c r="P68" i="2"/>
  <c r="P114" i="2"/>
  <c r="P69" i="2"/>
  <c r="P115" i="2"/>
  <c r="P70" i="2"/>
  <c r="P71" i="2"/>
  <c r="P117" i="2"/>
  <c r="P72" i="2"/>
  <c r="P118" i="2"/>
  <c r="P73" i="2"/>
  <c r="P74" i="2"/>
  <c r="P75" i="2"/>
  <c r="P121" i="2"/>
  <c r="P76" i="2"/>
  <c r="P122" i="2"/>
  <c r="P77" i="2"/>
  <c r="P123" i="2"/>
  <c r="P78" i="2"/>
  <c r="P79" i="2"/>
  <c r="P125" i="2"/>
  <c r="P80" i="2"/>
  <c r="P126" i="2"/>
  <c r="P81" i="2"/>
  <c r="P127" i="2"/>
  <c r="P82" i="2"/>
  <c r="P83" i="2"/>
  <c r="P84" i="2"/>
  <c r="P130" i="2"/>
  <c r="P85" i="2"/>
  <c r="P86" i="2"/>
  <c r="P87" i="2"/>
  <c r="P133" i="2"/>
  <c r="P88" i="2"/>
  <c r="P134" i="2"/>
  <c r="P89" i="2"/>
  <c r="Q54" i="2"/>
  <c r="Q100" i="2"/>
  <c r="Q145" i="2" s="1"/>
  <c r="Q57" i="2"/>
  <c r="Q103" i="2"/>
  <c r="Q56" i="2"/>
  <c r="Q102" i="2"/>
  <c r="Q55" i="2"/>
  <c r="Q101" i="2"/>
  <c r="Q51" i="2"/>
  <c r="Q97" i="2"/>
  <c r="Q52" i="2"/>
  <c r="Q53" i="2"/>
  <c r="Q99" i="2"/>
  <c r="Q58" i="2"/>
  <c r="Q59" i="2"/>
  <c r="Q105" i="2"/>
  <c r="Q60" i="2"/>
  <c r="Q106" i="2"/>
  <c r="Q61" i="2"/>
  <c r="Q107" i="2"/>
  <c r="Q62" i="2"/>
  <c r="Q63" i="2"/>
  <c r="Q64" i="2"/>
  <c r="Q110" i="2"/>
  <c r="Q65" i="2"/>
  <c r="Q111" i="2"/>
  <c r="Q66" i="2"/>
  <c r="Q67" i="2"/>
  <c r="Q113" i="2"/>
  <c r="Q68" i="2"/>
  <c r="Q114" i="2"/>
  <c r="Q69" i="2"/>
  <c r="Q115" i="2"/>
  <c r="Q70" i="2"/>
  <c r="Q71" i="2"/>
  <c r="Q117" i="2"/>
  <c r="Q72" i="2"/>
  <c r="Q118" i="2"/>
  <c r="Q73" i="2"/>
  <c r="Q119" i="2"/>
  <c r="Q74" i="2"/>
  <c r="Q75" i="2"/>
  <c r="Q121" i="2"/>
  <c r="Q76" i="2"/>
  <c r="Q122" i="2"/>
  <c r="Q77" i="2"/>
  <c r="Q123" i="2"/>
  <c r="Q78" i="2"/>
  <c r="Q79" i="2"/>
  <c r="Q125" i="2"/>
  <c r="Q80" i="2"/>
  <c r="Q126" i="2"/>
  <c r="Q81" i="2"/>
  <c r="Q127" i="2"/>
  <c r="Q82" i="2"/>
  <c r="Q83" i="2"/>
  <c r="Q129" i="2"/>
  <c r="Q84" i="2"/>
  <c r="Q130" i="2"/>
  <c r="Q85" i="2"/>
  <c r="Q131" i="2"/>
  <c r="Q86" i="2"/>
  <c r="Q87" i="2"/>
  <c r="Q133" i="2"/>
  <c r="Q88" i="2"/>
  <c r="Q134" i="2"/>
  <c r="Q89" i="2"/>
  <c r="Q135" i="2"/>
  <c r="R54" i="2"/>
  <c r="R57" i="2"/>
  <c r="R103" i="2"/>
  <c r="R56" i="2"/>
  <c r="R55" i="2"/>
  <c r="R101" i="2"/>
  <c r="R52" i="2"/>
  <c r="R53" i="2"/>
  <c r="R99" i="2" s="1"/>
  <c r="R144" i="2" s="1"/>
  <c r="R189" i="2" s="1"/>
  <c r="R58" i="2"/>
  <c r="R59" i="2"/>
  <c r="R105" i="2"/>
  <c r="R60" i="2"/>
  <c r="R106" i="2"/>
  <c r="R61" i="2"/>
  <c r="R107" i="2"/>
  <c r="R62" i="2"/>
  <c r="R63" i="2"/>
  <c r="R109" i="2"/>
  <c r="R64" i="2"/>
  <c r="R110" i="2"/>
  <c r="R65" i="2"/>
  <c r="R111" i="2"/>
  <c r="R66" i="2"/>
  <c r="R67" i="2"/>
  <c r="R113" i="2"/>
  <c r="R68" i="2"/>
  <c r="R114" i="2"/>
  <c r="R69" i="2"/>
  <c r="R115" i="2"/>
  <c r="R70" i="2"/>
  <c r="R71" i="2"/>
  <c r="R117" i="2"/>
  <c r="R72" i="2"/>
  <c r="R118" i="2"/>
  <c r="R73" i="2"/>
  <c r="R74" i="2"/>
  <c r="R75" i="2"/>
  <c r="R121" i="2"/>
  <c r="R76" i="2"/>
  <c r="R122" i="2"/>
  <c r="R77" i="2"/>
  <c r="R123" i="2"/>
  <c r="R78" i="2"/>
  <c r="R79" i="2"/>
  <c r="R125" i="2"/>
  <c r="R80" i="2"/>
  <c r="R126" i="2"/>
  <c r="R81" i="2"/>
  <c r="R127" i="2"/>
  <c r="R82" i="2"/>
  <c r="R83" i="2"/>
  <c r="R84" i="2"/>
  <c r="R130" i="2"/>
  <c r="R85" i="2"/>
  <c r="R86" i="2"/>
  <c r="R87" i="2"/>
  <c r="R133" i="2"/>
  <c r="R88" i="2"/>
  <c r="R134" i="2"/>
  <c r="R89" i="2"/>
  <c r="F145" i="2"/>
  <c r="F148" i="2"/>
  <c r="G148" i="2"/>
  <c r="F142" i="2"/>
  <c r="F147" i="2"/>
  <c r="G147" i="2"/>
  <c r="F146" i="2"/>
  <c r="G146" i="2"/>
  <c r="E142" i="2"/>
  <c r="E143" i="2"/>
  <c r="F143" i="2"/>
  <c r="G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F144" i="2"/>
  <c r="F149" i="2"/>
  <c r="G149" i="2"/>
  <c r="F150" i="2"/>
  <c r="G150" i="2"/>
  <c r="F151" i="2"/>
  <c r="G151" i="2"/>
  <c r="F152" i="2"/>
  <c r="G152" i="2"/>
  <c r="F153" i="2"/>
  <c r="G153" i="2"/>
  <c r="F154" i="2"/>
  <c r="G154" i="2"/>
  <c r="F155" i="2"/>
  <c r="G155" i="2"/>
  <c r="F156" i="2"/>
  <c r="G156" i="2"/>
  <c r="F157" i="2"/>
  <c r="G157" i="2"/>
  <c r="F158" i="2"/>
  <c r="G158" i="2"/>
  <c r="F159" i="2"/>
  <c r="G159" i="2"/>
  <c r="F160" i="2"/>
  <c r="G160" i="2"/>
  <c r="F161" i="2"/>
  <c r="G161" i="2"/>
  <c r="F162" i="2"/>
  <c r="G162" i="2"/>
  <c r="F163" i="2"/>
  <c r="G163" i="2"/>
  <c r="F164" i="2"/>
  <c r="G164" i="2"/>
  <c r="F165" i="2"/>
  <c r="G165" i="2"/>
  <c r="F166" i="2"/>
  <c r="G166" i="2"/>
  <c r="F167" i="2"/>
  <c r="G167" i="2"/>
  <c r="F168" i="2"/>
  <c r="G168" i="2"/>
  <c r="F169" i="2"/>
  <c r="G169" i="2"/>
  <c r="F170" i="2"/>
  <c r="G170" i="2"/>
  <c r="F171" i="2"/>
  <c r="G171" i="2"/>
  <c r="F172" i="2"/>
  <c r="G172" i="2"/>
  <c r="F173" i="2"/>
  <c r="G173" i="2"/>
  <c r="F174" i="2"/>
  <c r="G174" i="2"/>
  <c r="F175" i="2"/>
  <c r="G175" i="2"/>
  <c r="F176" i="2"/>
  <c r="G176" i="2"/>
  <c r="F177" i="2"/>
  <c r="G177" i="2"/>
  <c r="F178" i="2"/>
  <c r="G178" i="2"/>
  <c r="F179" i="2"/>
  <c r="G179" i="2"/>
  <c r="F180" i="2"/>
  <c r="G180" i="2"/>
  <c r="H148" i="2"/>
  <c r="H146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T176" i="2" s="1"/>
  <c r="I177" i="2"/>
  <c r="I178" i="2"/>
  <c r="I179" i="2"/>
  <c r="I180" i="2"/>
  <c r="T180" i="2" s="1"/>
  <c r="J148" i="2"/>
  <c r="J149" i="2"/>
  <c r="J150" i="2"/>
  <c r="J151" i="2"/>
  <c r="J196" i="2" s="1"/>
  <c r="J152" i="2"/>
  <c r="J153" i="2"/>
  <c r="J154" i="2"/>
  <c r="J155" i="2"/>
  <c r="J200" i="2" s="1"/>
  <c r="J156" i="2"/>
  <c r="J157" i="2"/>
  <c r="J158" i="2"/>
  <c r="J159" i="2"/>
  <c r="J160" i="2"/>
  <c r="J161" i="2"/>
  <c r="J162" i="2"/>
  <c r="J163" i="2"/>
  <c r="J208" i="2" s="1"/>
  <c r="J164" i="2"/>
  <c r="J165" i="2"/>
  <c r="J166" i="2"/>
  <c r="J167" i="2"/>
  <c r="J168" i="2"/>
  <c r="J169" i="2"/>
  <c r="J170" i="2"/>
  <c r="J171" i="2"/>
  <c r="U171" i="2" s="1"/>
  <c r="J172" i="2"/>
  <c r="J173" i="2"/>
  <c r="J174" i="2"/>
  <c r="J175" i="2"/>
  <c r="U175" i="2" s="1"/>
  <c r="J176" i="2"/>
  <c r="J177" i="2"/>
  <c r="J178" i="2"/>
  <c r="J179" i="2"/>
  <c r="J180" i="2"/>
  <c r="K148" i="2"/>
  <c r="K146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U166" i="2" s="1"/>
  <c r="K167" i="2"/>
  <c r="K168" i="2"/>
  <c r="K169" i="2"/>
  <c r="K170" i="2"/>
  <c r="U170" i="2" s="1"/>
  <c r="K171" i="2"/>
  <c r="K172" i="2"/>
  <c r="K173" i="2"/>
  <c r="K174" i="2"/>
  <c r="K175" i="2"/>
  <c r="K176" i="2"/>
  <c r="K177" i="2"/>
  <c r="K178" i="2"/>
  <c r="K179" i="2"/>
  <c r="K180" i="2"/>
  <c r="L148" i="2"/>
  <c r="L146" i="2"/>
  <c r="L149" i="2"/>
  <c r="U149" i="2" s="1"/>
  <c r="L150" i="2"/>
  <c r="L151" i="2"/>
  <c r="L152" i="2"/>
  <c r="L153" i="2"/>
  <c r="L154" i="2"/>
  <c r="L155" i="2"/>
  <c r="L156" i="2"/>
  <c r="L157" i="2"/>
  <c r="L158" i="2"/>
  <c r="L159" i="2"/>
  <c r="L160" i="2"/>
  <c r="L161" i="2"/>
  <c r="U161" i="2" s="1"/>
  <c r="L162" i="2"/>
  <c r="L163" i="2"/>
  <c r="L164" i="2"/>
  <c r="L165" i="2"/>
  <c r="L166" i="2"/>
  <c r="L167" i="2"/>
  <c r="L168" i="2"/>
  <c r="L169" i="2"/>
  <c r="L170" i="2"/>
  <c r="L171" i="2"/>
  <c r="L172" i="2"/>
  <c r="L173" i="2"/>
  <c r="U173" i="2" s="1"/>
  <c r="L174" i="2"/>
  <c r="L175" i="2"/>
  <c r="L176" i="2"/>
  <c r="L177" i="2"/>
  <c r="U177" i="2" s="1"/>
  <c r="L178" i="2"/>
  <c r="L179" i="2"/>
  <c r="L180" i="2"/>
  <c r="M148" i="2"/>
  <c r="M142" i="2"/>
  <c r="M147" i="2"/>
  <c r="M146" i="2"/>
  <c r="M144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V160" i="2" s="1"/>
  <c r="M161" i="2"/>
  <c r="M162" i="2"/>
  <c r="M163" i="2"/>
  <c r="M164" i="2"/>
  <c r="M165" i="2"/>
  <c r="M166" i="2"/>
  <c r="M167" i="2"/>
  <c r="M168" i="2"/>
  <c r="M169" i="2"/>
  <c r="M170" i="2"/>
  <c r="M171" i="2"/>
  <c r="M172" i="2"/>
  <c r="V172" i="2" s="1"/>
  <c r="M173" i="2"/>
  <c r="M174" i="2"/>
  <c r="M175" i="2"/>
  <c r="M176" i="2"/>
  <c r="M177" i="2"/>
  <c r="M178" i="2"/>
  <c r="M179" i="2"/>
  <c r="M180" i="2"/>
  <c r="N148" i="2"/>
  <c r="N193" i="2" s="1"/>
  <c r="V193" i="2" s="1"/>
  <c r="N146" i="2"/>
  <c r="N149" i="2"/>
  <c r="N150" i="2"/>
  <c r="N151" i="2"/>
  <c r="V151" i="2" s="1"/>
  <c r="N152" i="2"/>
  <c r="N153" i="2"/>
  <c r="N154" i="2"/>
  <c r="N155" i="2"/>
  <c r="N200" i="2" s="1"/>
  <c r="N156" i="2"/>
  <c r="N157" i="2"/>
  <c r="N158" i="2"/>
  <c r="V158" i="2" s="1"/>
  <c r="N159" i="2"/>
  <c r="N204" i="2" s="1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O145" i="2"/>
  <c r="O148" i="2"/>
  <c r="O146" i="2"/>
  <c r="O149" i="2"/>
  <c r="O150" i="2"/>
  <c r="O151" i="2"/>
  <c r="O152" i="2"/>
  <c r="O153" i="2"/>
  <c r="O154" i="2"/>
  <c r="V154" i="2" s="1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V174" i="2" s="1"/>
  <c r="O175" i="2"/>
  <c r="O176" i="2"/>
  <c r="O177" i="2"/>
  <c r="O178" i="2"/>
  <c r="O179" i="2"/>
  <c r="O180" i="2"/>
  <c r="P148" i="2"/>
  <c r="P146" i="2"/>
  <c r="P149" i="2"/>
  <c r="P150" i="2"/>
  <c r="P151" i="2"/>
  <c r="P152" i="2"/>
  <c r="P153" i="2"/>
  <c r="P154" i="2"/>
  <c r="P155" i="2"/>
  <c r="P156" i="2"/>
  <c r="P157" i="2"/>
  <c r="W157" i="2" s="1"/>
  <c r="P158" i="2"/>
  <c r="P159" i="2"/>
  <c r="P160" i="2"/>
  <c r="P161" i="2"/>
  <c r="W161" i="2" s="1"/>
  <c r="X161" i="2" s="1"/>
  <c r="Z161" i="2" s="1"/>
  <c r="P162" i="2"/>
  <c r="P163" i="2"/>
  <c r="P164" i="2"/>
  <c r="P165" i="2"/>
  <c r="W165" i="2" s="1"/>
  <c r="P166" i="2"/>
  <c r="P167" i="2"/>
  <c r="P168" i="2"/>
  <c r="P169" i="2"/>
  <c r="W169" i="2" s="1"/>
  <c r="P170" i="2"/>
  <c r="P171" i="2"/>
  <c r="P172" i="2"/>
  <c r="P173" i="2"/>
  <c r="P174" i="2"/>
  <c r="P175" i="2"/>
  <c r="P176" i="2"/>
  <c r="P177" i="2"/>
  <c r="P178" i="2"/>
  <c r="P179" i="2"/>
  <c r="P180" i="2"/>
  <c r="Q148" i="2"/>
  <c r="Q142" i="2"/>
  <c r="Q147" i="2"/>
  <c r="Q146" i="2"/>
  <c r="Q144" i="2"/>
  <c r="Q189" i="2" s="1"/>
  <c r="Q149" i="2"/>
  <c r="Q150" i="2"/>
  <c r="Q151" i="2"/>
  <c r="Q152" i="2"/>
  <c r="W152" i="2" s="1"/>
  <c r="Q153" i="2"/>
  <c r="Q154" i="2"/>
  <c r="Q155" i="2"/>
  <c r="Q156" i="2"/>
  <c r="Q157" i="2"/>
  <c r="Q158" i="2"/>
  <c r="Q159" i="2"/>
  <c r="Q160" i="2"/>
  <c r="Q161" i="2"/>
  <c r="Q162" i="2"/>
  <c r="Q163" i="2"/>
  <c r="Q164" i="2"/>
  <c r="Q209" i="2" s="1"/>
  <c r="Q165" i="2"/>
  <c r="Q166" i="2"/>
  <c r="Q167" i="2"/>
  <c r="Q168" i="2"/>
  <c r="W168" i="2" s="1"/>
  <c r="Q169" i="2"/>
  <c r="Q170" i="2"/>
  <c r="Q171" i="2"/>
  <c r="Q172" i="2"/>
  <c r="Q173" i="2"/>
  <c r="Q174" i="2"/>
  <c r="Q175" i="2"/>
  <c r="Q176" i="2"/>
  <c r="Q177" i="2"/>
  <c r="Q178" i="2"/>
  <c r="Q179" i="2"/>
  <c r="Q180" i="2"/>
  <c r="Q225" i="2" s="1"/>
  <c r="R148" i="2"/>
  <c r="R146" i="2"/>
  <c r="R149" i="2"/>
  <c r="R150" i="2"/>
  <c r="R151" i="2"/>
  <c r="R152" i="2"/>
  <c r="R153" i="2"/>
  <c r="R154" i="2"/>
  <c r="R155" i="2"/>
  <c r="W155" i="2" s="1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L21" i="4"/>
  <c r="G30" i="4"/>
  <c r="I30" i="4"/>
  <c r="J30" i="4"/>
  <c r="F21" i="4"/>
  <c r="D249" i="2"/>
  <c r="D247" i="2"/>
  <c r="M15" i="4"/>
  <c r="M26" i="4"/>
  <c r="L15" i="4"/>
  <c r="L26" i="4"/>
  <c r="U37" i="4"/>
  <c r="T37" i="4"/>
  <c r="N37" i="4"/>
  <c r="M37" i="4"/>
  <c r="L37" i="4"/>
  <c r="K37" i="4"/>
  <c r="J37" i="4"/>
  <c r="I37" i="4"/>
  <c r="H37" i="4"/>
  <c r="G37" i="4"/>
  <c r="T26" i="4"/>
  <c r="N26" i="4"/>
  <c r="U25" i="4"/>
  <c r="U24" i="4"/>
  <c r="T21" i="4"/>
  <c r="N21" i="4"/>
  <c r="U20" i="4"/>
  <c r="U18" i="4"/>
  <c r="T15" i="4"/>
  <c r="N15" i="4"/>
  <c r="U14" i="4"/>
  <c r="P14" i="4"/>
  <c r="U13" i="4"/>
  <c r="P13" i="4"/>
  <c r="O13" i="4"/>
  <c r="T9" i="4"/>
  <c r="S9" i="4"/>
  <c r="N9" i="4"/>
  <c r="U8" i="4"/>
  <c r="H15" i="4"/>
  <c r="I15" i="4"/>
  <c r="F15" i="4"/>
  <c r="F30" i="4"/>
  <c r="Y14" i="2"/>
  <c r="Y13" i="2"/>
  <c r="Z181" i="2"/>
  <c r="F100" i="2"/>
  <c r="H196" i="2"/>
  <c r="G196" i="2"/>
  <c r="X12" i="2"/>
  <c r="B3" i="2"/>
  <c r="B2" i="2"/>
  <c r="C213" i="2"/>
  <c r="C214" i="2"/>
  <c r="C215" i="2"/>
  <c r="C216" i="2"/>
  <c r="C217" i="2"/>
  <c r="C9" i="2"/>
  <c r="C188" i="2" s="1"/>
  <c r="C10" i="2"/>
  <c r="C53" i="2" s="1"/>
  <c r="C99" i="2" s="1"/>
  <c r="C144" i="2" s="1"/>
  <c r="B190" i="2"/>
  <c r="C12" i="2"/>
  <c r="C55" i="2" s="1"/>
  <c r="C101" i="2" s="1"/>
  <c r="C146" i="2" s="1"/>
  <c r="C51" i="2"/>
  <c r="C97" i="2"/>
  <c r="C142" i="2" s="1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57" i="2"/>
  <c r="D103" i="2"/>
  <c r="D148" i="2"/>
  <c r="D54" i="2"/>
  <c r="D100" i="2"/>
  <c r="D145" i="2"/>
  <c r="H229" i="2"/>
  <c r="H230" i="2"/>
  <c r="I229" i="2"/>
  <c r="I230" i="2"/>
  <c r="J229" i="2"/>
  <c r="J230" i="2"/>
  <c r="K229" i="2"/>
  <c r="K230" i="2"/>
  <c r="L229" i="2"/>
  <c r="L230" i="2"/>
  <c r="M229" i="2"/>
  <c r="M230" i="2"/>
  <c r="N229" i="2"/>
  <c r="N230" i="2"/>
  <c r="O229" i="2"/>
  <c r="O230" i="2"/>
  <c r="P229" i="2"/>
  <c r="P230" i="2"/>
  <c r="Q229" i="2"/>
  <c r="Q230" i="2"/>
  <c r="R229" i="2"/>
  <c r="R230" i="2"/>
  <c r="G229" i="2"/>
  <c r="G230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187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75" i="2"/>
  <c r="C121" i="2"/>
  <c r="C166" i="2"/>
  <c r="C76" i="2"/>
  <c r="C122" i="2"/>
  <c r="C167" i="2"/>
  <c r="C77" i="2"/>
  <c r="C123" i="2"/>
  <c r="C168" i="2"/>
  <c r="C78" i="2"/>
  <c r="C124" i="2"/>
  <c r="C169" i="2"/>
  <c r="Y11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A216" i="2"/>
  <c r="B216" i="2"/>
  <c r="E216" i="2"/>
  <c r="F216" i="2"/>
  <c r="A217" i="2"/>
  <c r="B217" i="2"/>
  <c r="E217" i="2"/>
  <c r="F217" i="2"/>
  <c r="A218" i="2"/>
  <c r="B218" i="2"/>
  <c r="C218" i="2"/>
  <c r="E218" i="2"/>
  <c r="F218" i="2"/>
  <c r="A219" i="2"/>
  <c r="B219" i="2"/>
  <c r="C219" i="2"/>
  <c r="E219" i="2"/>
  <c r="F219" i="2"/>
  <c r="A220" i="2"/>
  <c r="B220" i="2"/>
  <c r="C220" i="2"/>
  <c r="E220" i="2"/>
  <c r="F220" i="2"/>
  <c r="A221" i="2"/>
  <c r="B221" i="2"/>
  <c r="C221" i="2"/>
  <c r="E221" i="2"/>
  <c r="F221" i="2"/>
  <c r="A222" i="2"/>
  <c r="B222" i="2"/>
  <c r="C222" i="2"/>
  <c r="E222" i="2"/>
  <c r="F222" i="2"/>
  <c r="A223" i="2"/>
  <c r="B223" i="2"/>
  <c r="C223" i="2"/>
  <c r="E223" i="2"/>
  <c r="F223" i="2"/>
  <c r="A224" i="2"/>
  <c r="B224" i="2"/>
  <c r="C224" i="2"/>
  <c r="E224" i="2"/>
  <c r="F224" i="2"/>
  <c r="A225" i="2"/>
  <c r="B225" i="2"/>
  <c r="C225" i="2"/>
  <c r="E225" i="2"/>
  <c r="F225" i="2"/>
  <c r="A80" i="2"/>
  <c r="A126" i="2"/>
  <c r="A171" i="2"/>
  <c r="B80" i="2"/>
  <c r="B126" i="2"/>
  <c r="B171" i="2"/>
  <c r="C80" i="2"/>
  <c r="C126" i="2"/>
  <c r="C171" i="2"/>
  <c r="D80" i="2"/>
  <c r="D126" i="2"/>
  <c r="D171" i="2"/>
  <c r="A81" i="2"/>
  <c r="A127" i="2"/>
  <c r="A172" i="2"/>
  <c r="B81" i="2"/>
  <c r="B127" i="2"/>
  <c r="B172" i="2"/>
  <c r="C81" i="2"/>
  <c r="C127" i="2"/>
  <c r="C172" i="2"/>
  <c r="D81" i="2"/>
  <c r="D127" i="2"/>
  <c r="D172" i="2"/>
  <c r="A82" i="2"/>
  <c r="A128" i="2"/>
  <c r="A173" i="2"/>
  <c r="B82" i="2"/>
  <c r="B128" i="2"/>
  <c r="B173" i="2"/>
  <c r="C82" i="2"/>
  <c r="C128" i="2"/>
  <c r="C173" i="2"/>
  <c r="D82" i="2"/>
  <c r="D128" i="2"/>
  <c r="D173" i="2"/>
  <c r="A83" i="2"/>
  <c r="A129" i="2"/>
  <c r="A174" i="2"/>
  <c r="B83" i="2"/>
  <c r="B129" i="2"/>
  <c r="B174" i="2"/>
  <c r="C83" i="2"/>
  <c r="C129" i="2"/>
  <c r="C174" i="2"/>
  <c r="D83" i="2"/>
  <c r="D129" i="2"/>
  <c r="D174" i="2"/>
  <c r="A84" i="2"/>
  <c r="A130" i="2"/>
  <c r="A175" i="2"/>
  <c r="B84" i="2"/>
  <c r="B130" i="2"/>
  <c r="B175" i="2"/>
  <c r="C84" i="2"/>
  <c r="C130" i="2"/>
  <c r="C175" i="2"/>
  <c r="D84" i="2"/>
  <c r="D130" i="2"/>
  <c r="D175" i="2"/>
  <c r="A85" i="2"/>
  <c r="A131" i="2"/>
  <c r="A176" i="2"/>
  <c r="B85" i="2"/>
  <c r="B131" i="2"/>
  <c r="B176" i="2"/>
  <c r="C85" i="2"/>
  <c r="C131" i="2"/>
  <c r="C176" i="2"/>
  <c r="D85" i="2"/>
  <c r="D131" i="2"/>
  <c r="D176" i="2"/>
  <c r="A86" i="2"/>
  <c r="A132" i="2"/>
  <c r="A177" i="2"/>
  <c r="B86" i="2"/>
  <c r="B132" i="2"/>
  <c r="B177" i="2"/>
  <c r="C86" i="2"/>
  <c r="C132" i="2"/>
  <c r="C177" i="2"/>
  <c r="D86" i="2"/>
  <c r="D132" i="2"/>
  <c r="D177" i="2"/>
  <c r="F126" i="2"/>
  <c r="F127" i="2"/>
  <c r="F128" i="2"/>
  <c r="F129" i="2"/>
  <c r="F130" i="2"/>
  <c r="F131" i="2"/>
  <c r="F132" i="2"/>
  <c r="A87" i="2"/>
  <c r="A133" i="2"/>
  <c r="B87" i="2"/>
  <c r="B133" i="2"/>
  <c r="C87" i="2"/>
  <c r="C133" i="2"/>
  <c r="D87" i="2"/>
  <c r="D133" i="2"/>
  <c r="F133" i="2"/>
  <c r="A88" i="2"/>
  <c r="A134" i="2"/>
  <c r="B88" i="2"/>
  <c r="B134" i="2"/>
  <c r="C88" i="2"/>
  <c r="C134" i="2"/>
  <c r="D88" i="2"/>
  <c r="D134" i="2"/>
  <c r="F134" i="2"/>
  <c r="A89" i="2"/>
  <c r="A135" i="2"/>
  <c r="B89" i="2"/>
  <c r="B135" i="2"/>
  <c r="C89" i="2"/>
  <c r="C135" i="2"/>
  <c r="D89" i="2"/>
  <c r="D135" i="2"/>
  <c r="F135" i="2"/>
  <c r="T80" i="2"/>
  <c r="U80" i="2"/>
  <c r="V80" i="2"/>
  <c r="W80" i="2"/>
  <c r="X80" i="2"/>
  <c r="T81" i="2"/>
  <c r="U81" i="2"/>
  <c r="V81" i="2"/>
  <c r="W81" i="2"/>
  <c r="X81" i="2"/>
  <c r="T82" i="2"/>
  <c r="U82" i="2"/>
  <c r="V82" i="2"/>
  <c r="W82" i="2"/>
  <c r="X82" i="2"/>
  <c r="T83" i="2"/>
  <c r="U83" i="2"/>
  <c r="V83" i="2"/>
  <c r="W83" i="2"/>
  <c r="X83" i="2"/>
  <c r="T84" i="2"/>
  <c r="U84" i="2"/>
  <c r="V84" i="2"/>
  <c r="W84" i="2"/>
  <c r="X84" i="2"/>
  <c r="T85" i="2"/>
  <c r="U85" i="2"/>
  <c r="V85" i="2"/>
  <c r="W85" i="2"/>
  <c r="X85" i="2"/>
  <c r="T86" i="2"/>
  <c r="U86" i="2"/>
  <c r="V86" i="2"/>
  <c r="W86" i="2"/>
  <c r="X86" i="2"/>
  <c r="T87" i="2"/>
  <c r="U87" i="2"/>
  <c r="V87" i="2"/>
  <c r="W87" i="2"/>
  <c r="X87" i="2"/>
  <c r="T88" i="2"/>
  <c r="U88" i="2"/>
  <c r="V88" i="2"/>
  <c r="W88" i="2"/>
  <c r="X88" i="2"/>
  <c r="T89" i="2"/>
  <c r="U89" i="2"/>
  <c r="V89" i="2"/>
  <c r="W89" i="2"/>
  <c r="X89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Y241" i="2"/>
  <c r="Y237" i="2"/>
  <c r="R233" i="2"/>
  <c r="X52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233" i="2"/>
  <c r="Y233" i="2" s="1"/>
  <c r="W52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233" i="2"/>
  <c r="V52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233" i="2"/>
  <c r="U52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233" i="2"/>
  <c r="T52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233" i="2"/>
  <c r="S233" i="2"/>
  <c r="S234" i="2"/>
  <c r="S236" i="2"/>
  <c r="Q233" i="2"/>
  <c r="P233" i="2"/>
  <c r="O233" i="2"/>
  <c r="N233" i="2"/>
  <c r="M233" i="2"/>
  <c r="M236" i="2" s="1"/>
  <c r="L233" i="2"/>
  <c r="K233" i="2"/>
  <c r="J233" i="2"/>
  <c r="I233" i="2"/>
  <c r="H233" i="2"/>
  <c r="G233" i="2"/>
  <c r="X229" i="2"/>
  <c r="T149" i="2"/>
  <c r="V149" i="2"/>
  <c r="T150" i="2"/>
  <c r="X150" i="2" s="1"/>
  <c r="Z150" i="2" s="1"/>
  <c r="U150" i="2"/>
  <c r="V150" i="2"/>
  <c r="W150" i="2"/>
  <c r="T151" i="2"/>
  <c r="U151" i="2"/>
  <c r="T152" i="2"/>
  <c r="X152" i="2" s="1"/>
  <c r="Z152" i="2" s="1"/>
  <c r="U152" i="2"/>
  <c r="V152" i="2"/>
  <c r="V168" i="2"/>
  <c r="X230" i="2"/>
  <c r="Y230" i="2" s="1"/>
  <c r="W229" i="2"/>
  <c r="W230" i="2"/>
  <c r="V229" i="2"/>
  <c r="V230" i="2"/>
  <c r="U229" i="2"/>
  <c r="U230" i="2"/>
  <c r="T229" i="2"/>
  <c r="T230" i="2"/>
  <c r="S229" i="2"/>
  <c r="S230" i="2"/>
  <c r="S231" i="2"/>
  <c r="S232" i="2"/>
  <c r="S235" i="2"/>
  <c r="F215" i="2"/>
  <c r="E215" i="2"/>
  <c r="B215" i="2"/>
  <c r="A215" i="2"/>
  <c r="F214" i="2"/>
  <c r="E214" i="2"/>
  <c r="B214" i="2"/>
  <c r="A214" i="2"/>
  <c r="F213" i="2"/>
  <c r="E213" i="2"/>
  <c r="B213" i="2"/>
  <c r="A213" i="2"/>
  <c r="F212" i="2"/>
  <c r="E212" i="2"/>
  <c r="B212" i="2"/>
  <c r="A212" i="2"/>
  <c r="F211" i="2"/>
  <c r="E211" i="2"/>
  <c r="B211" i="2"/>
  <c r="A211" i="2"/>
  <c r="F210" i="2"/>
  <c r="E210" i="2"/>
  <c r="B210" i="2"/>
  <c r="A210" i="2"/>
  <c r="F209" i="2"/>
  <c r="E209" i="2"/>
  <c r="B209" i="2"/>
  <c r="A209" i="2"/>
  <c r="F208" i="2"/>
  <c r="E208" i="2"/>
  <c r="B208" i="2"/>
  <c r="A208" i="2"/>
  <c r="F207" i="2"/>
  <c r="E207" i="2"/>
  <c r="B207" i="2"/>
  <c r="A207" i="2"/>
  <c r="F206" i="2"/>
  <c r="E206" i="2"/>
  <c r="B206" i="2"/>
  <c r="A206" i="2"/>
  <c r="F205" i="2"/>
  <c r="E205" i="2"/>
  <c r="B205" i="2"/>
  <c r="A205" i="2"/>
  <c r="F204" i="2"/>
  <c r="E204" i="2"/>
  <c r="B204" i="2"/>
  <c r="A204" i="2"/>
  <c r="F203" i="2"/>
  <c r="E203" i="2"/>
  <c r="B203" i="2"/>
  <c r="A203" i="2"/>
  <c r="F202" i="2"/>
  <c r="E202" i="2"/>
  <c r="B202" i="2"/>
  <c r="A202" i="2"/>
  <c r="F201" i="2"/>
  <c r="E201" i="2"/>
  <c r="B201" i="2"/>
  <c r="A201" i="2"/>
  <c r="F200" i="2"/>
  <c r="E200" i="2"/>
  <c r="B200" i="2"/>
  <c r="A200" i="2"/>
  <c r="F199" i="2"/>
  <c r="E199" i="2"/>
  <c r="B199" i="2"/>
  <c r="A199" i="2"/>
  <c r="F198" i="2"/>
  <c r="E198" i="2"/>
  <c r="B198" i="2"/>
  <c r="A198" i="2"/>
  <c r="F197" i="2"/>
  <c r="E197" i="2"/>
  <c r="B197" i="2"/>
  <c r="A197" i="2"/>
  <c r="F196" i="2"/>
  <c r="E196" i="2"/>
  <c r="B196" i="2"/>
  <c r="A196" i="2"/>
  <c r="F195" i="2"/>
  <c r="E195" i="2"/>
  <c r="B195" i="2"/>
  <c r="A195" i="2"/>
  <c r="F194" i="2"/>
  <c r="E194" i="2"/>
  <c r="B194" i="2"/>
  <c r="A194" i="2"/>
  <c r="F193" i="2"/>
  <c r="E193" i="2"/>
  <c r="B193" i="2"/>
  <c r="A193" i="2"/>
  <c r="F192" i="2"/>
  <c r="E192" i="2"/>
  <c r="B192" i="2"/>
  <c r="A192" i="2"/>
  <c r="E191" i="2"/>
  <c r="B191" i="2"/>
  <c r="A191" i="2"/>
  <c r="E190" i="2"/>
  <c r="A190" i="2"/>
  <c r="E189" i="2"/>
  <c r="B189" i="2"/>
  <c r="A189" i="2"/>
  <c r="F188" i="2"/>
  <c r="E188" i="2"/>
  <c r="B188" i="2"/>
  <c r="A188" i="2"/>
  <c r="E187" i="2"/>
  <c r="B187" i="2"/>
  <c r="A187" i="2"/>
  <c r="D180" i="2"/>
  <c r="C180" i="2"/>
  <c r="B180" i="2"/>
  <c r="A180" i="2"/>
  <c r="D179" i="2"/>
  <c r="C179" i="2"/>
  <c r="B179" i="2"/>
  <c r="A179" i="2"/>
  <c r="D178" i="2"/>
  <c r="C178" i="2"/>
  <c r="B178" i="2"/>
  <c r="A178" i="2"/>
  <c r="D79" i="2"/>
  <c r="D125" i="2"/>
  <c r="D170" i="2"/>
  <c r="C79" i="2"/>
  <c r="C125" i="2"/>
  <c r="C170" i="2"/>
  <c r="B79" i="2"/>
  <c r="B125" i="2"/>
  <c r="B170" i="2"/>
  <c r="A170" i="2"/>
  <c r="D78" i="2"/>
  <c r="D124" i="2"/>
  <c r="D169" i="2"/>
  <c r="B78" i="2"/>
  <c r="B124" i="2"/>
  <c r="B169" i="2"/>
  <c r="A169" i="2"/>
  <c r="D77" i="2"/>
  <c r="D123" i="2"/>
  <c r="D168" i="2"/>
  <c r="B77" i="2"/>
  <c r="B123" i="2"/>
  <c r="B168" i="2"/>
  <c r="A168" i="2"/>
  <c r="D76" i="2"/>
  <c r="D122" i="2"/>
  <c r="D167" i="2"/>
  <c r="B76" i="2"/>
  <c r="B122" i="2"/>
  <c r="B167" i="2"/>
  <c r="A167" i="2"/>
  <c r="D75" i="2"/>
  <c r="D121" i="2"/>
  <c r="D166" i="2"/>
  <c r="B75" i="2"/>
  <c r="B121" i="2"/>
  <c r="B166" i="2"/>
  <c r="A166" i="2"/>
  <c r="D74" i="2"/>
  <c r="D120" i="2"/>
  <c r="D165" i="2"/>
  <c r="C74" i="2"/>
  <c r="C120" i="2"/>
  <c r="C165" i="2"/>
  <c r="B74" i="2"/>
  <c r="B120" i="2"/>
  <c r="B165" i="2"/>
  <c r="A165" i="2"/>
  <c r="D73" i="2"/>
  <c r="D119" i="2"/>
  <c r="D164" i="2"/>
  <c r="C73" i="2"/>
  <c r="C119" i="2"/>
  <c r="C164" i="2"/>
  <c r="B73" i="2"/>
  <c r="B119" i="2"/>
  <c r="B164" i="2"/>
  <c r="A164" i="2"/>
  <c r="D72" i="2"/>
  <c r="D118" i="2"/>
  <c r="D163" i="2"/>
  <c r="C72" i="2"/>
  <c r="C118" i="2"/>
  <c r="C163" i="2"/>
  <c r="B72" i="2"/>
  <c r="B118" i="2"/>
  <c r="B163" i="2"/>
  <c r="A163" i="2"/>
  <c r="D71" i="2"/>
  <c r="D117" i="2"/>
  <c r="D162" i="2"/>
  <c r="C71" i="2"/>
  <c r="C117" i="2"/>
  <c r="C162" i="2"/>
  <c r="B71" i="2"/>
  <c r="B117" i="2"/>
  <c r="B162" i="2"/>
  <c r="A162" i="2"/>
  <c r="D70" i="2"/>
  <c r="D116" i="2"/>
  <c r="D161" i="2"/>
  <c r="C70" i="2"/>
  <c r="C116" i="2"/>
  <c r="C161" i="2"/>
  <c r="B70" i="2"/>
  <c r="B116" i="2"/>
  <c r="B161" i="2"/>
  <c r="A161" i="2"/>
  <c r="D69" i="2"/>
  <c r="D115" i="2"/>
  <c r="D160" i="2"/>
  <c r="C69" i="2"/>
  <c r="C115" i="2"/>
  <c r="C160" i="2"/>
  <c r="B69" i="2"/>
  <c r="B115" i="2"/>
  <c r="B160" i="2"/>
  <c r="A160" i="2"/>
  <c r="D68" i="2"/>
  <c r="D114" i="2"/>
  <c r="D159" i="2"/>
  <c r="C68" i="2"/>
  <c r="C114" i="2"/>
  <c r="C159" i="2"/>
  <c r="B68" i="2"/>
  <c r="B114" i="2"/>
  <c r="B159" i="2"/>
  <c r="A159" i="2"/>
  <c r="D67" i="2"/>
  <c r="D113" i="2"/>
  <c r="D158" i="2"/>
  <c r="C67" i="2"/>
  <c r="C113" i="2"/>
  <c r="C158" i="2"/>
  <c r="B67" i="2"/>
  <c r="B113" i="2"/>
  <c r="B158" i="2"/>
  <c r="A158" i="2"/>
  <c r="D66" i="2"/>
  <c r="D112" i="2"/>
  <c r="D157" i="2"/>
  <c r="C66" i="2"/>
  <c r="C112" i="2"/>
  <c r="C157" i="2"/>
  <c r="B66" i="2"/>
  <c r="B112" i="2"/>
  <c r="B157" i="2"/>
  <c r="A157" i="2"/>
  <c r="D65" i="2"/>
  <c r="D111" i="2"/>
  <c r="D156" i="2"/>
  <c r="C65" i="2"/>
  <c r="C111" i="2"/>
  <c r="C156" i="2"/>
  <c r="B65" i="2"/>
  <c r="B111" i="2"/>
  <c r="B156" i="2"/>
  <c r="A156" i="2"/>
  <c r="D64" i="2"/>
  <c r="D110" i="2"/>
  <c r="D155" i="2"/>
  <c r="C64" i="2"/>
  <c r="C110" i="2"/>
  <c r="C155" i="2"/>
  <c r="B64" i="2"/>
  <c r="B110" i="2"/>
  <c r="B155" i="2"/>
  <c r="A155" i="2"/>
  <c r="D63" i="2"/>
  <c r="D109" i="2"/>
  <c r="D154" i="2"/>
  <c r="C63" i="2"/>
  <c r="C109" i="2"/>
  <c r="C154" i="2"/>
  <c r="B63" i="2"/>
  <c r="B109" i="2"/>
  <c r="B154" i="2"/>
  <c r="A154" i="2"/>
  <c r="D62" i="2"/>
  <c r="D108" i="2"/>
  <c r="D153" i="2"/>
  <c r="C62" i="2"/>
  <c r="C108" i="2"/>
  <c r="C153" i="2"/>
  <c r="B62" i="2"/>
  <c r="B108" i="2"/>
  <c r="B153" i="2"/>
  <c r="A153" i="2"/>
  <c r="D61" i="2"/>
  <c r="D107" i="2"/>
  <c r="D152" i="2"/>
  <c r="C61" i="2"/>
  <c r="C107" i="2"/>
  <c r="C152" i="2"/>
  <c r="B61" i="2"/>
  <c r="B107" i="2"/>
  <c r="B152" i="2"/>
  <c r="A152" i="2"/>
  <c r="D60" i="2"/>
  <c r="D106" i="2"/>
  <c r="D151" i="2"/>
  <c r="C60" i="2"/>
  <c r="C106" i="2"/>
  <c r="C151" i="2"/>
  <c r="B60" i="2"/>
  <c r="B106" i="2"/>
  <c r="B151" i="2"/>
  <c r="A151" i="2"/>
  <c r="D59" i="2"/>
  <c r="D105" i="2"/>
  <c r="D150" i="2"/>
  <c r="C59" i="2"/>
  <c r="C105" i="2"/>
  <c r="C150" i="2"/>
  <c r="B59" i="2"/>
  <c r="B105" i="2"/>
  <c r="B150" i="2"/>
  <c r="A150" i="2"/>
  <c r="D58" i="2"/>
  <c r="D104" i="2"/>
  <c r="D149" i="2"/>
  <c r="C58" i="2"/>
  <c r="C104" i="2"/>
  <c r="C149" i="2"/>
  <c r="B58" i="2"/>
  <c r="B104" i="2"/>
  <c r="B149" i="2"/>
  <c r="A149" i="2"/>
  <c r="C57" i="2"/>
  <c r="C103" i="2"/>
  <c r="C148" i="2"/>
  <c r="B57" i="2"/>
  <c r="B103" i="2"/>
  <c r="B148" i="2"/>
  <c r="A148" i="2"/>
  <c r="D56" i="2"/>
  <c r="D102" i="2"/>
  <c r="D147" i="2"/>
  <c r="C56" i="2"/>
  <c r="C102" i="2"/>
  <c r="C147" i="2"/>
  <c r="B56" i="2"/>
  <c r="B102" i="2"/>
  <c r="B147" i="2"/>
  <c r="A147" i="2"/>
  <c r="D55" i="2"/>
  <c r="D101" i="2"/>
  <c r="D146" i="2"/>
  <c r="B55" i="2"/>
  <c r="B101" i="2"/>
  <c r="B146" i="2"/>
  <c r="A146" i="2"/>
  <c r="C54" i="2"/>
  <c r="C100" i="2"/>
  <c r="C145" i="2"/>
  <c r="B54" i="2"/>
  <c r="B100" i="2"/>
  <c r="B145" i="2"/>
  <c r="A145" i="2"/>
  <c r="D53" i="2"/>
  <c r="D99" i="2"/>
  <c r="D144" i="2"/>
  <c r="B53" i="2"/>
  <c r="B99" i="2"/>
  <c r="B144" i="2"/>
  <c r="A144" i="2"/>
  <c r="D52" i="2"/>
  <c r="D98" i="2"/>
  <c r="D143" i="2"/>
  <c r="B52" i="2"/>
  <c r="B98" i="2"/>
  <c r="B143" i="2"/>
  <c r="A52" i="2"/>
  <c r="A98" i="2"/>
  <c r="A143" i="2"/>
  <c r="D51" i="2"/>
  <c r="D97" i="2"/>
  <c r="D142" i="2"/>
  <c r="B51" i="2"/>
  <c r="B97" i="2"/>
  <c r="B142" i="2"/>
  <c r="A51" i="2"/>
  <c r="A97" i="2"/>
  <c r="A142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98" i="2"/>
  <c r="Y9" i="2"/>
  <c r="F187" i="2"/>
  <c r="T178" i="2"/>
  <c r="T174" i="2"/>
  <c r="X174" i="2" s="1"/>
  <c r="Z174" i="2" s="1"/>
  <c r="T170" i="2"/>
  <c r="T166" i="2"/>
  <c r="T162" i="2"/>
  <c r="X162" i="2" s="1"/>
  <c r="Z162" i="2" s="1"/>
  <c r="T158" i="2"/>
  <c r="X158" i="2" s="1"/>
  <c r="Z158" i="2" s="1"/>
  <c r="T154" i="2"/>
  <c r="T168" i="2"/>
  <c r="T160" i="2"/>
  <c r="U162" i="2"/>
  <c r="V178" i="2"/>
  <c r="V170" i="2"/>
  <c r="V166" i="2"/>
  <c r="X166" i="2" s="1"/>
  <c r="Z166" i="2" s="1"/>
  <c r="V162" i="2"/>
  <c r="U154" i="2"/>
  <c r="W154" i="2"/>
  <c r="X154" i="2"/>
  <c r="Z154" i="2" s="1"/>
  <c r="U178" i="2"/>
  <c r="U174" i="2"/>
  <c r="U158" i="2"/>
  <c r="V167" i="2"/>
  <c r="V155" i="2"/>
  <c r="U172" i="2"/>
  <c r="N217" i="2"/>
  <c r="M201" i="2"/>
  <c r="O205" i="2"/>
  <c r="T177" i="2"/>
  <c r="T169" i="2"/>
  <c r="R199" i="2"/>
  <c r="W158" i="2"/>
  <c r="O213" i="2"/>
  <c r="V213" i="2" s="1"/>
  <c r="N213" i="2"/>
  <c r="L213" i="2"/>
  <c r="Y8" i="2"/>
  <c r="G216" i="2"/>
  <c r="W180" i="2"/>
  <c r="W176" i="2"/>
  <c r="W172" i="2"/>
  <c r="W164" i="2"/>
  <c r="W160" i="2"/>
  <c r="W156" i="2"/>
  <c r="Q219" i="2"/>
  <c r="L201" i="2"/>
  <c r="U157" i="2"/>
  <c r="W178" i="2"/>
  <c r="W170" i="2"/>
  <c r="W162" i="2"/>
  <c r="N201" i="2"/>
  <c r="Q211" i="2"/>
  <c r="R211" i="2"/>
  <c r="W211" i="2" s="1"/>
  <c r="W163" i="2"/>
  <c r="W159" i="2"/>
  <c r="V175" i="2"/>
  <c r="V159" i="2"/>
  <c r="U180" i="2"/>
  <c r="U168" i="2"/>
  <c r="U160" i="2"/>
  <c r="T173" i="2"/>
  <c r="T165" i="2"/>
  <c r="T161" i="2"/>
  <c r="T157" i="2"/>
  <c r="T153" i="2"/>
  <c r="W175" i="2"/>
  <c r="W171" i="2"/>
  <c r="U169" i="2"/>
  <c r="U179" i="2"/>
  <c r="U167" i="2"/>
  <c r="U163" i="2"/>
  <c r="G207" i="2"/>
  <c r="P207" i="2"/>
  <c r="W174" i="2"/>
  <c r="O221" i="2"/>
  <c r="N197" i="2"/>
  <c r="T164" i="2"/>
  <c r="U156" i="2"/>
  <c r="R223" i="2"/>
  <c r="V177" i="2"/>
  <c r="V169" i="2"/>
  <c r="V157" i="2"/>
  <c r="U176" i="2"/>
  <c r="X176" i="2" s="1"/>
  <c r="Z176" i="2" s="1"/>
  <c r="G212" i="2"/>
  <c r="F190" i="2"/>
  <c r="F191" i="2"/>
  <c r="Y12" i="2"/>
  <c r="H208" i="2"/>
  <c r="Q195" i="2"/>
  <c r="W195" i="2" s="1"/>
  <c r="R195" i="2"/>
  <c r="Q215" i="2"/>
  <c r="R215" i="2"/>
  <c r="W215" i="2" s="1"/>
  <c r="T172" i="2"/>
  <c r="X172" i="2" s="1"/>
  <c r="T156" i="2"/>
  <c r="U164" i="2"/>
  <c r="U165" i="2"/>
  <c r="Q203" i="2"/>
  <c r="R203" i="2"/>
  <c r="H200" i="2"/>
  <c r="G200" i="2"/>
  <c r="T200" i="2" s="1"/>
  <c r="H212" i="2"/>
  <c r="V164" i="2"/>
  <c r="V156" i="2"/>
  <c r="W166" i="2"/>
  <c r="G223" i="2"/>
  <c r="Q223" i="2"/>
  <c r="N205" i="2"/>
  <c r="L205" i="2"/>
  <c r="I191" i="2"/>
  <c r="T191" i="2" s="1"/>
  <c r="R207" i="2"/>
  <c r="O197" i="2"/>
  <c r="M217" i="2"/>
  <c r="L217" i="2"/>
  <c r="L197" i="2"/>
  <c r="H224" i="2"/>
  <c r="H216" i="2"/>
  <c r="T216" i="2" s="1"/>
  <c r="G224" i="2"/>
  <c r="T224" i="2" s="1"/>
  <c r="T179" i="2"/>
  <c r="T175" i="2"/>
  <c r="T171" i="2"/>
  <c r="T167" i="2"/>
  <c r="G208" i="2"/>
  <c r="T163" i="2"/>
  <c r="G204" i="2"/>
  <c r="T159" i="2"/>
  <c r="T155" i="2"/>
  <c r="W173" i="2"/>
  <c r="W153" i="2"/>
  <c r="V173" i="2"/>
  <c r="V165" i="2"/>
  <c r="V161" i="2"/>
  <c r="V153" i="2"/>
  <c r="V180" i="2"/>
  <c r="M225" i="2"/>
  <c r="V176" i="2"/>
  <c r="I193" i="2"/>
  <c r="T193" i="2" s="1"/>
  <c r="K193" i="2"/>
  <c r="L193" i="2"/>
  <c r="O193" i="2"/>
  <c r="Q193" i="2"/>
  <c r="H193" i="2"/>
  <c r="I220" i="2"/>
  <c r="K220" i="2"/>
  <c r="L220" i="2"/>
  <c r="N220" i="2"/>
  <c r="O220" i="2"/>
  <c r="Q220" i="2"/>
  <c r="R220" i="2"/>
  <c r="H220" i="2"/>
  <c r="H222" i="2"/>
  <c r="I208" i="2"/>
  <c r="K208" i="2"/>
  <c r="L208" i="2"/>
  <c r="O208" i="2"/>
  <c r="Q208" i="2"/>
  <c r="R208" i="2"/>
  <c r="I224" i="2"/>
  <c r="K224" i="2"/>
  <c r="L224" i="2"/>
  <c r="O224" i="2"/>
  <c r="Q224" i="2"/>
  <c r="I204" i="2"/>
  <c r="K204" i="2"/>
  <c r="L204" i="2"/>
  <c r="O204" i="2"/>
  <c r="Q204" i="2"/>
  <c r="R204" i="2"/>
  <c r="I212" i="2"/>
  <c r="K212" i="2"/>
  <c r="L212" i="2"/>
  <c r="N212" i="2"/>
  <c r="O212" i="2"/>
  <c r="Q212" i="2"/>
  <c r="K196" i="2"/>
  <c r="L196" i="2"/>
  <c r="N196" i="2"/>
  <c r="O196" i="2"/>
  <c r="Q196" i="2"/>
  <c r="K216" i="2"/>
  <c r="L216" i="2"/>
  <c r="O216" i="2"/>
  <c r="Q216" i="2"/>
  <c r="R216" i="2"/>
  <c r="I200" i="2"/>
  <c r="K200" i="2"/>
  <c r="L200" i="2"/>
  <c r="O200" i="2"/>
  <c r="Q200" i="2"/>
  <c r="R200" i="2"/>
  <c r="R217" i="2"/>
  <c r="R213" i="2"/>
  <c r="W213" i="2" s="1"/>
  <c r="R205" i="2"/>
  <c r="R201" i="2"/>
  <c r="R197" i="2"/>
  <c r="Q221" i="2"/>
  <c r="Q217" i="2"/>
  <c r="Q213" i="2"/>
  <c r="Q205" i="2"/>
  <c r="Q201" i="2"/>
  <c r="Q197" i="2"/>
  <c r="O225" i="2"/>
  <c r="O217" i="2"/>
  <c r="K223" i="2"/>
  <c r="L223" i="2"/>
  <c r="N223" i="2"/>
  <c r="O223" i="2"/>
  <c r="O219" i="2"/>
  <c r="K215" i="2"/>
  <c r="L215" i="2"/>
  <c r="N215" i="2"/>
  <c r="O215" i="2"/>
  <c r="K211" i="2"/>
  <c r="L211" i="2"/>
  <c r="N211" i="2"/>
  <c r="V211" i="2" s="1"/>
  <c r="O211" i="2"/>
  <c r="L207" i="2"/>
  <c r="N207" i="2"/>
  <c r="O207" i="2"/>
  <c r="L203" i="2"/>
  <c r="N203" i="2"/>
  <c r="O203" i="2"/>
  <c r="L199" i="2"/>
  <c r="N199" i="2"/>
  <c r="L195" i="2"/>
  <c r="N195" i="2"/>
  <c r="O195" i="2"/>
  <c r="F97" i="2"/>
  <c r="H191" i="2"/>
  <c r="P191" i="2"/>
  <c r="F101" i="2"/>
  <c r="K191" i="2"/>
  <c r="Y10" i="2"/>
  <c r="F189" i="2"/>
  <c r="T55" i="2"/>
  <c r="F99" i="2"/>
  <c r="N191" i="2"/>
  <c r="V191" i="2" s="1"/>
  <c r="X170" i="2"/>
  <c r="Z170" i="2" s="1"/>
  <c r="X168" i="2"/>
  <c r="Z168" i="2" s="1"/>
  <c r="X169" i="2"/>
  <c r="Z169" i="2" s="1"/>
  <c r="X156" i="2"/>
  <c r="Z156" i="2"/>
  <c r="K213" i="2"/>
  <c r="W121" i="2"/>
  <c r="P211" i="2"/>
  <c r="Z172" i="2"/>
  <c r="X157" i="2"/>
  <c r="Z157" i="2"/>
  <c r="W133" i="2"/>
  <c r="X164" i="2"/>
  <c r="Z164" i="2" s="1"/>
  <c r="V217" i="2"/>
  <c r="W125" i="2"/>
  <c r="P195" i="2"/>
  <c r="W105" i="2"/>
  <c r="P215" i="2"/>
  <c r="P199" i="2"/>
  <c r="P223" i="2"/>
  <c r="W223" i="2" s="1"/>
  <c r="W117" i="2"/>
  <c r="Q207" i="2"/>
  <c r="W207" i="2" s="1"/>
  <c r="P203" i="2"/>
  <c r="W203" i="2" s="1"/>
  <c r="W113" i="2"/>
  <c r="M205" i="2"/>
  <c r="V205" i="2"/>
  <c r="V115" i="2"/>
  <c r="W111" i="2"/>
  <c r="P201" i="2"/>
  <c r="W201" i="2"/>
  <c r="U110" i="2"/>
  <c r="M208" i="2"/>
  <c r="V118" i="2"/>
  <c r="J220" i="2"/>
  <c r="U220" i="2" s="1"/>
  <c r="U130" i="2"/>
  <c r="M195" i="2"/>
  <c r="V195" i="2"/>
  <c r="V105" i="2"/>
  <c r="M211" i="2"/>
  <c r="V121" i="2"/>
  <c r="K217" i="2"/>
  <c r="M200" i="2"/>
  <c r="V200" i="2"/>
  <c r="V110" i="2"/>
  <c r="M204" i="2"/>
  <c r="V204" i="2" s="1"/>
  <c r="V114" i="2"/>
  <c r="P208" i="2"/>
  <c r="W118" i="2"/>
  <c r="M220" i="2"/>
  <c r="V220" i="2"/>
  <c r="V130" i="2"/>
  <c r="U103" i="2"/>
  <c r="V127" i="2"/>
  <c r="Q192" i="2"/>
  <c r="Q190" i="2"/>
  <c r="M207" i="2"/>
  <c r="V207" i="2" s="1"/>
  <c r="V117" i="2"/>
  <c r="M223" i="2"/>
  <c r="V223" i="2"/>
  <c r="V133" i="2"/>
  <c r="K225" i="2"/>
  <c r="P200" i="2"/>
  <c r="W110" i="2"/>
  <c r="U196" i="2"/>
  <c r="U106" i="2"/>
  <c r="J212" i="2"/>
  <c r="U212" i="2" s="1"/>
  <c r="U122" i="2"/>
  <c r="G194" i="2"/>
  <c r="P204" i="2"/>
  <c r="W204" i="2" s="1"/>
  <c r="W114" i="2"/>
  <c r="J224" i="2"/>
  <c r="U224" i="2"/>
  <c r="U134" i="2"/>
  <c r="T130" i="2"/>
  <c r="T110" i="2"/>
  <c r="P220" i="2"/>
  <c r="W220" i="2"/>
  <c r="W130" i="2"/>
  <c r="G192" i="2"/>
  <c r="S48" i="2"/>
  <c r="V103" i="2"/>
  <c r="M221" i="2"/>
  <c r="X165" i="2"/>
  <c r="Z165" i="2" s="1"/>
  <c r="T118" i="2"/>
  <c r="T134" i="2"/>
  <c r="T212" i="2"/>
  <c r="G220" i="2"/>
  <c r="T220" i="2" s="1"/>
  <c r="M215" i="2"/>
  <c r="V125" i="2"/>
  <c r="K209" i="2"/>
  <c r="P217" i="2"/>
  <c r="W217" i="2"/>
  <c r="W127" i="2"/>
  <c r="M216" i="2"/>
  <c r="V126" i="2"/>
  <c r="I216" i="2"/>
  <c r="T126" i="2"/>
  <c r="P196" i="2"/>
  <c r="W106" i="2"/>
  <c r="P212" i="2"/>
  <c r="W122" i="2"/>
  <c r="U114" i="2"/>
  <c r="P224" i="2"/>
  <c r="W134" i="2"/>
  <c r="J222" i="2"/>
  <c r="T101" i="2"/>
  <c r="V123" i="2"/>
  <c r="M213" i="2"/>
  <c r="W115" i="2"/>
  <c r="P205" i="2"/>
  <c r="W205" i="2" s="1"/>
  <c r="P216" i="2"/>
  <c r="W216" i="2" s="1"/>
  <c r="W126" i="2"/>
  <c r="M203" i="2"/>
  <c r="V203" i="2" s="1"/>
  <c r="V113" i="2"/>
  <c r="M219" i="2"/>
  <c r="M197" i="2"/>
  <c r="V107" i="2"/>
  <c r="V111" i="2"/>
  <c r="O201" i="2"/>
  <c r="P197" i="2"/>
  <c r="W197" i="2"/>
  <c r="W107" i="2"/>
  <c r="P213" i="2"/>
  <c r="W123" i="2"/>
  <c r="J216" i="2"/>
  <c r="U126" i="2"/>
  <c r="M196" i="2"/>
  <c r="V196" i="2"/>
  <c r="V106" i="2"/>
  <c r="X106" i="2" s="1"/>
  <c r="T106" i="2"/>
  <c r="I196" i="2"/>
  <c r="T196" i="2"/>
  <c r="M212" i="2"/>
  <c r="V212" i="2" s="1"/>
  <c r="V122" i="2"/>
  <c r="H204" i="2"/>
  <c r="T114" i="2"/>
  <c r="M224" i="2"/>
  <c r="V134" i="2"/>
  <c r="T122" i="2"/>
  <c r="X122" i="2" s="1"/>
  <c r="U208" i="2"/>
  <c r="U118" i="2"/>
  <c r="X118" i="2" s="1"/>
  <c r="T103" i="2"/>
  <c r="X103" i="2" s="1"/>
  <c r="W103" i="2"/>
  <c r="G191" i="2"/>
  <c r="O191" i="2"/>
  <c r="V55" i="2"/>
  <c r="L191" i="2"/>
  <c r="U55" i="2"/>
  <c r="U54" i="2"/>
  <c r="W53" i="2"/>
  <c r="X53" i="2"/>
  <c r="Q91" i="2"/>
  <c r="Q92" i="2"/>
  <c r="Q234" i="2"/>
  <c r="V51" i="2"/>
  <c r="O91" i="2"/>
  <c r="O234" i="2"/>
  <c r="O236" i="2" s="1"/>
  <c r="O92" i="2"/>
  <c r="V92" i="2" s="1"/>
  <c r="T54" i="2"/>
  <c r="N189" i="2"/>
  <c r="R191" i="2"/>
  <c r="W191" i="2" s="1"/>
  <c r="X55" i="2"/>
  <c r="W55" i="2"/>
  <c r="M91" i="2"/>
  <c r="M234" i="2"/>
  <c r="M92" i="2"/>
  <c r="K92" i="2"/>
  <c r="K234" i="2"/>
  <c r="K91" i="2"/>
  <c r="T53" i="2"/>
  <c r="T234" i="2" s="1"/>
  <c r="V101" i="2"/>
  <c r="I91" i="2"/>
  <c r="T91" i="2" s="1"/>
  <c r="I234" i="2"/>
  <c r="T51" i="2"/>
  <c r="I92" i="2"/>
  <c r="T92" i="2"/>
  <c r="G234" i="2"/>
  <c r="G92" i="2"/>
  <c r="G91" i="2"/>
  <c r="W54" i="2"/>
  <c r="X54" i="2"/>
  <c r="O190" i="2"/>
  <c r="V54" i="2"/>
  <c r="U53" i="2"/>
  <c r="O189" i="2"/>
  <c r="V53" i="2"/>
  <c r="X110" i="2"/>
  <c r="M193" i="2"/>
  <c r="V148" i="2"/>
  <c r="P193" i="2"/>
  <c r="J193" i="2"/>
  <c r="U193" i="2" s="1"/>
  <c r="U148" i="2"/>
  <c r="V99" i="2"/>
  <c r="M192" i="2"/>
  <c r="X134" i="2"/>
  <c r="X130" i="2"/>
  <c r="G193" i="2"/>
  <c r="X114" i="2"/>
  <c r="G188" i="2"/>
  <c r="G236" i="2"/>
  <c r="U101" i="2"/>
  <c r="M191" i="2"/>
  <c r="V146" i="2"/>
  <c r="W146" i="2"/>
  <c r="Q191" i="2"/>
  <c r="M189" i="2"/>
  <c r="I236" i="2"/>
  <c r="M190" i="2"/>
  <c r="V91" i="2"/>
  <c r="W101" i="2"/>
  <c r="K236" i="2"/>
  <c r="V234" i="2"/>
  <c r="V236" i="2" s="1"/>
  <c r="X146" i="2"/>
  <c r="Z146" i="2" s="1"/>
  <c r="U21" i="4" l="1"/>
  <c r="U15" i="4"/>
  <c r="P30" i="4"/>
  <c r="O30" i="4"/>
  <c r="U26" i="4"/>
  <c r="L9" i="4"/>
  <c r="L38" i="4" s="1"/>
  <c r="O18" i="4"/>
  <c r="M9" i="4"/>
  <c r="T38" i="4"/>
  <c r="U9" i="4"/>
  <c r="N38" i="4"/>
  <c r="G15" i="4"/>
  <c r="J15" i="4"/>
  <c r="H30" i="4"/>
  <c r="J21" i="4"/>
  <c r="H21" i="4"/>
  <c r="O12" i="4"/>
  <c r="I21" i="4"/>
  <c r="P12" i="4"/>
  <c r="G21" i="4"/>
  <c r="O21" i="4"/>
  <c r="I26" i="4"/>
  <c r="H26" i="4"/>
  <c r="G26" i="4"/>
  <c r="F26" i="4"/>
  <c r="T236" i="2"/>
  <c r="X163" i="2"/>
  <c r="Z163" i="2" s="1"/>
  <c r="U200" i="2"/>
  <c r="X200" i="2" s="1"/>
  <c r="Z200" i="2" s="1"/>
  <c r="W144" i="2"/>
  <c r="P189" i="2"/>
  <c r="W189" i="2" s="1"/>
  <c r="L108" i="2"/>
  <c r="M108" i="2"/>
  <c r="N108" i="2"/>
  <c r="N198" i="2" s="1"/>
  <c r="O108" i="2"/>
  <c r="O198" i="2" s="1"/>
  <c r="P108" i="2"/>
  <c r="Q108" i="2"/>
  <c r="Q198" i="2" s="1"/>
  <c r="R108" i="2"/>
  <c r="R198" i="2" s="1"/>
  <c r="H108" i="2"/>
  <c r="H198" i="2" s="1"/>
  <c r="J108" i="2"/>
  <c r="G108" i="2"/>
  <c r="I108" i="2"/>
  <c r="I198" i="2" s="1"/>
  <c r="K108" i="2"/>
  <c r="K198" i="2" s="1"/>
  <c r="V189" i="2"/>
  <c r="W99" i="2"/>
  <c r="X149" i="2"/>
  <c r="Z149" i="2" s="1"/>
  <c r="Q236" i="2"/>
  <c r="M187" i="2"/>
  <c r="X167" i="2"/>
  <c r="Z167" i="2" s="1"/>
  <c r="X101" i="2"/>
  <c r="W208" i="2"/>
  <c r="T204" i="2"/>
  <c r="X204" i="2" s="1"/>
  <c r="Z204" i="2" s="1"/>
  <c r="X177" i="2"/>
  <c r="Z177" i="2" s="1"/>
  <c r="X126" i="2"/>
  <c r="X220" i="2"/>
  <c r="Z220" i="2" s="1"/>
  <c r="X193" i="2"/>
  <c r="Z193" i="2" s="1"/>
  <c r="R193" i="2"/>
  <c r="W148" i="2"/>
  <c r="X148" i="2" s="1"/>
  <c r="Z148" i="2" s="1"/>
  <c r="Q187" i="2"/>
  <c r="X160" i="2"/>
  <c r="Z160" i="2" s="1"/>
  <c r="X178" i="2"/>
  <c r="Z178" i="2" s="1"/>
  <c r="P15" i="4"/>
  <c r="O15" i="4"/>
  <c r="O187" i="2"/>
  <c r="U216" i="2"/>
  <c r="X216" i="2" s="1"/>
  <c r="Z216" i="2" s="1"/>
  <c r="V215" i="2"/>
  <c r="V201" i="2"/>
  <c r="C52" i="2"/>
  <c r="C98" i="2" s="1"/>
  <c r="C143" i="2" s="1"/>
  <c r="W177" i="2"/>
  <c r="W149" i="2"/>
  <c r="P194" i="2"/>
  <c r="X173" i="2"/>
  <c r="Z173" i="2" s="1"/>
  <c r="L214" i="2"/>
  <c r="L198" i="2"/>
  <c r="X175" i="2"/>
  <c r="Z175" i="2" s="1"/>
  <c r="U159" i="2"/>
  <c r="X159" i="2" s="1"/>
  <c r="Z159" i="2" s="1"/>
  <c r="J204" i="2"/>
  <c r="U204" i="2" s="1"/>
  <c r="K124" i="2"/>
  <c r="K214" i="2" s="1"/>
  <c r="L124" i="2"/>
  <c r="M124" i="2"/>
  <c r="N124" i="2"/>
  <c r="N214" i="2" s="1"/>
  <c r="O124" i="2"/>
  <c r="O214" i="2" s="1"/>
  <c r="P124" i="2"/>
  <c r="Q124" i="2"/>
  <c r="Q214" i="2" s="1"/>
  <c r="R124" i="2"/>
  <c r="R214" i="2" s="1"/>
  <c r="G124" i="2"/>
  <c r="I124" i="2"/>
  <c r="I214" i="2" s="1"/>
  <c r="H124" i="2"/>
  <c r="H214" i="2" s="1"/>
  <c r="J124" i="2"/>
  <c r="J191" i="2"/>
  <c r="U191" i="2" s="1"/>
  <c r="X191" i="2" s="1"/>
  <c r="Z191" i="2" s="1"/>
  <c r="W193" i="2"/>
  <c r="V197" i="2"/>
  <c r="W200" i="2"/>
  <c r="X155" i="2"/>
  <c r="Z155" i="2" s="1"/>
  <c r="T208" i="2"/>
  <c r="X208" i="2" s="1"/>
  <c r="Z208" i="2" s="1"/>
  <c r="U155" i="2"/>
  <c r="U153" i="2"/>
  <c r="X153" i="2" s="1"/>
  <c r="Z153" i="2" s="1"/>
  <c r="W179" i="2"/>
  <c r="R224" i="2"/>
  <c r="W224" i="2" s="1"/>
  <c r="W167" i="2"/>
  <c r="R212" i="2"/>
  <c r="W212" i="2" s="1"/>
  <c r="X212" i="2" s="1"/>
  <c r="Z212" i="2" s="1"/>
  <c r="W151" i="2"/>
  <c r="X151" i="2" s="1"/>
  <c r="Z151" i="2" s="1"/>
  <c r="R196" i="2"/>
  <c r="W196" i="2" s="1"/>
  <c r="X196" i="2" s="1"/>
  <c r="Z196" i="2" s="1"/>
  <c r="N224" i="2"/>
  <c r="V224" i="2" s="1"/>
  <c r="V179" i="2"/>
  <c r="X179" i="2" s="1"/>
  <c r="Z179" i="2" s="1"/>
  <c r="V171" i="2"/>
  <c r="X171" i="2" s="1"/>
  <c r="Z171" i="2" s="1"/>
  <c r="N216" i="2"/>
  <c r="V216" i="2" s="1"/>
  <c r="V163" i="2"/>
  <c r="N208" i="2"/>
  <c r="V208" i="2" s="1"/>
  <c r="X180" i="2"/>
  <c r="Z180" i="2" s="1"/>
  <c r="I213" i="2"/>
  <c r="Y229" i="2"/>
  <c r="H129" i="2"/>
  <c r="H219" i="2" s="1"/>
  <c r="I129" i="2"/>
  <c r="I219" i="2" s="1"/>
  <c r="J129" i="2"/>
  <c r="G119" i="2"/>
  <c r="H119" i="2"/>
  <c r="H209" i="2" s="1"/>
  <c r="I119" i="2"/>
  <c r="I209" i="2" s="1"/>
  <c r="J119" i="2"/>
  <c r="G116" i="2"/>
  <c r="L116" i="2"/>
  <c r="L206" i="2" s="1"/>
  <c r="M116" i="2"/>
  <c r="N116" i="2"/>
  <c r="N206" i="2" s="1"/>
  <c r="O116" i="2"/>
  <c r="O206" i="2" s="1"/>
  <c r="P116" i="2"/>
  <c r="Q116" i="2"/>
  <c r="Q206" i="2" s="1"/>
  <c r="R116" i="2"/>
  <c r="R206" i="2" s="1"/>
  <c r="I97" i="2"/>
  <c r="K97" i="2"/>
  <c r="G97" i="2"/>
  <c r="H100" i="2"/>
  <c r="H145" i="2" s="1"/>
  <c r="H190" i="2" s="1"/>
  <c r="I100" i="2"/>
  <c r="I145" i="2" s="1"/>
  <c r="I190" i="2" s="1"/>
  <c r="J100" i="2"/>
  <c r="K100" i="2"/>
  <c r="K145" i="2" s="1"/>
  <c r="K190" i="2" s="1"/>
  <c r="G100" i="2"/>
  <c r="O119" i="2"/>
  <c r="O209" i="2" s="1"/>
  <c r="M119" i="2"/>
  <c r="K116" i="2"/>
  <c r="K206" i="2" s="1"/>
  <c r="I116" i="2"/>
  <c r="I206" i="2" s="1"/>
  <c r="G131" i="2"/>
  <c r="H131" i="2"/>
  <c r="H221" i="2" s="1"/>
  <c r="I131" i="2"/>
  <c r="I221" i="2" s="1"/>
  <c r="J131" i="2"/>
  <c r="G129" i="2"/>
  <c r="H120" i="2"/>
  <c r="H210" i="2" s="1"/>
  <c r="I120" i="2"/>
  <c r="I210" i="2" s="1"/>
  <c r="J120" i="2"/>
  <c r="K120" i="2"/>
  <c r="K210" i="2" s="1"/>
  <c r="L120" i="2"/>
  <c r="L210" i="2" s="1"/>
  <c r="M120" i="2"/>
  <c r="N120" i="2"/>
  <c r="N210" i="2" s="1"/>
  <c r="O120" i="2"/>
  <c r="O210" i="2" s="1"/>
  <c r="P120" i="2"/>
  <c r="Q120" i="2"/>
  <c r="Q210" i="2" s="1"/>
  <c r="R120" i="2"/>
  <c r="R210" i="2" s="1"/>
  <c r="G112" i="2"/>
  <c r="H112" i="2"/>
  <c r="H202" i="2" s="1"/>
  <c r="I112" i="2"/>
  <c r="I202" i="2" s="1"/>
  <c r="J112" i="2"/>
  <c r="K112" i="2"/>
  <c r="K202" i="2" s="1"/>
  <c r="L112" i="2"/>
  <c r="L202" i="2" s="1"/>
  <c r="M112" i="2"/>
  <c r="N112" i="2"/>
  <c r="N202" i="2" s="1"/>
  <c r="O112" i="2"/>
  <c r="O202" i="2" s="1"/>
  <c r="P112" i="2"/>
  <c r="Q112" i="2"/>
  <c r="Q202" i="2" s="1"/>
  <c r="R112" i="2"/>
  <c r="R202" i="2" s="1"/>
  <c r="H109" i="2"/>
  <c r="H199" i="2" s="1"/>
  <c r="I109" i="2"/>
  <c r="I199" i="2" s="1"/>
  <c r="J109" i="2"/>
  <c r="K109" i="2"/>
  <c r="K199" i="2" s="1"/>
  <c r="G109" i="2"/>
  <c r="H102" i="2"/>
  <c r="I102" i="2"/>
  <c r="I147" i="2" s="1"/>
  <c r="I192" i="2" s="1"/>
  <c r="J102" i="2"/>
  <c r="K102" i="2"/>
  <c r="K147" i="2" s="1"/>
  <c r="K192" i="2" s="1"/>
  <c r="R131" i="2"/>
  <c r="R221" i="2" s="1"/>
  <c r="R129" i="2"/>
  <c r="R219" i="2" s="1"/>
  <c r="R97" i="2"/>
  <c r="R102" i="2"/>
  <c r="R147" i="2" s="1"/>
  <c r="R192" i="2" s="1"/>
  <c r="R100" i="2"/>
  <c r="R145" i="2" s="1"/>
  <c r="R190" i="2" s="1"/>
  <c r="P131" i="2"/>
  <c r="P129" i="2"/>
  <c r="P102" i="2"/>
  <c r="P100" i="2"/>
  <c r="N131" i="2"/>
  <c r="N129" i="2"/>
  <c r="N97" i="2"/>
  <c r="N102" i="2"/>
  <c r="N100" i="2"/>
  <c r="L131" i="2"/>
  <c r="L221" i="2" s="1"/>
  <c r="L129" i="2"/>
  <c r="L219" i="2" s="1"/>
  <c r="L102" i="2"/>
  <c r="L147" i="2" s="1"/>
  <c r="L192" i="2" s="1"/>
  <c r="L100" i="2"/>
  <c r="L145" i="2" s="1"/>
  <c r="L190" i="2" s="1"/>
  <c r="G135" i="2"/>
  <c r="H135" i="2"/>
  <c r="H225" i="2" s="1"/>
  <c r="I135" i="2"/>
  <c r="I225" i="2" s="1"/>
  <c r="J135" i="2"/>
  <c r="G132" i="2"/>
  <c r="K132" i="2"/>
  <c r="L132" i="2"/>
  <c r="L222" i="2" s="1"/>
  <c r="M132" i="2"/>
  <c r="N132" i="2"/>
  <c r="N222" i="2" s="1"/>
  <c r="O132" i="2"/>
  <c r="O222" i="2" s="1"/>
  <c r="P132" i="2"/>
  <c r="W132" i="2" s="1"/>
  <c r="Q132" i="2"/>
  <c r="Q222" i="2" s="1"/>
  <c r="R132" i="2"/>
  <c r="R222" i="2" s="1"/>
  <c r="G120" i="2"/>
  <c r="H113" i="2"/>
  <c r="H203" i="2" s="1"/>
  <c r="I113" i="2"/>
  <c r="I203" i="2" s="1"/>
  <c r="J113" i="2"/>
  <c r="K113" i="2"/>
  <c r="K203" i="2" s="1"/>
  <c r="H98" i="2"/>
  <c r="I98" i="2"/>
  <c r="I143" i="2" s="1"/>
  <c r="I188" i="2" s="1"/>
  <c r="J98" i="2"/>
  <c r="K98" i="2"/>
  <c r="K143" i="2" s="1"/>
  <c r="K188" i="2" s="1"/>
  <c r="L98" i="2"/>
  <c r="L143" i="2" s="1"/>
  <c r="L188" i="2" s="1"/>
  <c r="M98" i="2"/>
  <c r="N98" i="2"/>
  <c r="N143" i="2" s="1"/>
  <c r="N188" i="2" s="1"/>
  <c r="O98" i="2"/>
  <c r="P98" i="2"/>
  <c r="Q98" i="2"/>
  <c r="R98" i="2"/>
  <c r="R143" i="2" s="1"/>
  <c r="R188" i="2" s="1"/>
  <c r="R135" i="2"/>
  <c r="R225" i="2" s="1"/>
  <c r="R119" i="2"/>
  <c r="R209" i="2" s="1"/>
  <c r="R51" i="2"/>
  <c r="Q109" i="2"/>
  <c r="P135" i="2"/>
  <c r="P119" i="2"/>
  <c r="P51" i="2"/>
  <c r="P97" i="2" s="1"/>
  <c r="O109" i="2"/>
  <c r="O199" i="2" s="1"/>
  <c r="N135" i="2"/>
  <c r="N119" i="2"/>
  <c r="N209" i="2" s="1"/>
  <c r="N51" i="2"/>
  <c r="M109" i="2"/>
  <c r="L135" i="2"/>
  <c r="L225" i="2" s="1"/>
  <c r="L119" i="2"/>
  <c r="L209" i="2" s="1"/>
  <c r="L51" i="2"/>
  <c r="K131" i="2"/>
  <c r="K221" i="2" s="1"/>
  <c r="K129" i="2"/>
  <c r="K219" i="2" s="1"/>
  <c r="J116" i="2"/>
  <c r="J51" i="2"/>
  <c r="J97" i="2" s="1"/>
  <c r="I132" i="2"/>
  <c r="I222" i="2" s="1"/>
  <c r="H116" i="2"/>
  <c r="H206" i="2" s="1"/>
  <c r="H51" i="2"/>
  <c r="G128" i="2"/>
  <c r="H128" i="2"/>
  <c r="H218" i="2" s="1"/>
  <c r="I128" i="2"/>
  <c r="I218" i="2" s="1"/>
  <c r="J128" i="2"/>
  <c r="K128" i="2"/>
  <c r="K218" i="2" s="1"/>
  <c r="L128" i="2"/>
  <c r="L218" i="2" s="1"/>
  <c r="M128" i="2"/>
  <c r="N128" i="2"/>
  <c r="N218" i="2" s="1"/>
  <c r="O128" i="2"/>
  <c r="O218" i="2" s="1"/>
  <c r="P128" i="2"/>
  <c r="Q128" i="2"/>
  <c r="Q218" i="2" s="1"/>
  <c r="R128" i="2"/>
  <c r="R218" i="2" s="1"/>
  <c r="H125" i="2"/>
  <c r="H215" i="2" s="1"/>
  <c r="I125" i="2"/>
  <c r="I215" i="2" s="1"/>
  <c r="J125" i="2"/>
  <c r="G125" i="2"/>
  <c r="G115" i="2"/>
  <c r="H115" i="2"/>
  <c r="H205" i="2" s="1"/>
  <c r="I115" i="2"/>
  <c r="I205" i="2" s="1"/>
  <c r="J115" i="2"/>
  <c r="K115" i="2"/>
  <c r="K205" i="2" s="1"/>
  <c r="G113" i="2"/>
  <c r="H104" i="2"/>
  <c r="I104" i="2"/>
  <c r="I194" i="2" s="1"/>
  <c r="J104" i="2"/>
  <c r="K104" i="2"/>
  <c r="K194" i="2" s="1"/>
  <c r="L104" i="2"/>
  <c r="L194" i="2" s="1"/>
  <c r="M104" i="2"/>
  <c r="N104" i="2"/>
  <c r="N194" i="2" s="1"/>
  <c r="O104" i="2"/>
  <c r="O194" i="2" s="1"/>
  <c r="P104" i="2"/>
  <c r="Q104" i="2"/>
  <c r="Q194" i="2" s="1"/>
  <c r="R104" i="2"/>
  <c r="R194" i="2" s="1"/>
  <c r="G127" i="2"/>
  <c r="H127" i="2"/>
  <c r="H217" i="2" s="1"/>
  <c r="I127" i="2"/>
  <c r="I217" i="2" s="1"/>
  <c r="J127" i="2"/>
  <c r="H121" i="2"/>
  <c r="H211" i="2" s="1"/>
  <c r="I121" i="2"/>
  <c r="I211" i="2" s="1"/>
  <c r="J121" i="2"/>
  <c r="G111" i="2"/>
  <c r="H111" i="2"/>
  <c r="H201" i="2" s="1"/>
  <c r="I111" i="2"/>
  <c r="I201" i="2" s="1"/>
  <c r="J111" i="2"/>
  <c r="K111" i="2"/>
  <c r="K201" i="2" s="1"/>
  <c r="H105" i="2"/>
  <c r="H195" i="2" s="1"/>
  <c r="I105" i="2"/>
  <c r="I195" i="2" s="1"/>
  <c r="J105" i="2"/>
  <c r="K105" i="2"/>
  <c r="K195" i="2" s="1"/>
  <c r="H133" i="2"/>
  <c r="I133" i="2"/>
  <c r="I223" i="2" s="1"/>
  <c r="J133" i="2"/>
  <c r="G123" i="2"/>
  <c r="H123" i="2"/>
  <c r="H213" i="2" s="1"/>
  <c r="I123" i="2"/>
  <c r="J123" i="2"/>
  <c r="G121" i="2"/>
  <c r="H117" i="2"/>
  <c r="I117" i="2"/>
  <c r="I207" i="2" s="1"/>
  <c r="J117" i="2"/>
  <c r="K117" i="2"/>
  <c r="K207" i="2" s="1"/>
  <c r="G107" i="2"/>
  <c r="H107" i="2"/>
  <c r="H197" i="2" s="1"/>
  <c r="I107" i="2"/>
  <c r="I197" i="2" s="1"/>
  <c r="J107" i="2"/>
  <c r="K107" i="2"/>
  <c r="K197" i="2" s="1"/>
  <c r="G105" i="2"/>
  <c r="G99" i="2"/>
  <c r="H99" i="2"/>
  <c r="H144" i="2" s="1"/>
  <c r="H189" i="2" s="1"/>
  <c r="I99" i="2"/>
  <c r="I144" i="2" s="1"/>
  <c r="I189" i="2" s="1"/>
  <c r="J99" i="2"/>
  <c r="K99" i="2"/>
  <c r="K144" i="2" s="1"/>
  <c r="K189" i="2" s="1"/>
  <c r="H38" i="4" l="1"/>
  <c r="I38" i="4"/>
  <c r="U38" i="4"/>
  <c r="O26" i="4"/>
  <c r="P26" i="4"/>
  <c r="M21" i="4"/>
  <c r="M38" i="4" s="1"/>
  <c r="P18" i="4"/>
  <c r="J26" i="4"/>
  <c r="J38" i="4" s="1"/>
  <c r="J231" i="2"/>
  <c r="J142" i="2"/>
  <c r="J137" i="2"/>
  <c r="P231" i="2"/>
  <c r="P142" i="2"/>
  <c r="P137" i="2"/>
  <c r="W97" i="2"/>
  <c r="G197" i="2"/>
  <c r="T197" i="2" s="1"/>
  <c r="T107" i="2"/>
  <c r="G144" i="2"/>
  <c r="T99" i="2"/>
  <c r="X99" i="2" s="1"/>
  <c r="J207" i="2"/>
  <c r="U207" i="2" s="1"/>
  <c r="U117" i="2"/>
  <c r="U123" i="2"/>
  <c r="J213" i="2"/>
  <c r="U213" i="2" s="1"/>
  <c r="J223" i="2"/>
  <c r="U223" i="2" s="1"/>
  <c r="U133" i="2"/>
  <c r="U105" i="2"/>
  <c r="J195" i="2"/>
  <c r="U195" i="2" s="1"/>
  <c r="J201" i="2"/>
  <c r="U201" i="2" s="1"/>
  <c r="U111" i="2"/>
  <c r="J211" i="2"/>
  <c r="U211" i="2" s="1"/>
  <c r="U121" i="2"/>
  <c r="M194" i="2"/>
  <c r="V194" i="2" s="1"/>
  <c r="V104" i="2"/>
  <c r="J205" i="2"/>
  <c r="U205" i="2" s="1"/>
  <c r="U115" i="2"/>
  <c r="G215" i="2"/>
  <c r="T215" i="2" s="1"/>
  <c r="T125" i="2"/>
  <c r="J218" i="2"/>
  <c r="U218" i="2" s="1"/>
  <c r="U128" i="2"/>
  <c r="H91" i="2"/>
  <c r="H92" i="2"/>
  <c r="H234" i="2"/>
  <c r="J206" i="2"/>
  <c r="U206" i="2" s="1"/>
  <c r="U116" i="2"/>
  <c r="W119" i="2"/>
  <c r="P209" i="2"/>
  <c r="W209" i="2" s="1"/>
  <c r="U98" i="2"/>
  <c r="J143" i="2"/>
  <c r="J203" i="2"/>
  <c r="U203" i="2" s="1"/>
  <c r="U113" i="2"/>
  <c r="T132" i="2"/>
  <c r="X132" i="2" s="1"/>
  <c r="G222" i="2"/>
  <c r="T222" i="2" s="1"/>
  <c r="T135" i="2"/>
  <c r="X135" i="2" s="1"/>
  <c r="G225" i="2"/>
  <c r="T225" i="2" s="1"/>
  <c r="N231" i="2"/>
  <c r="N142" i="2"/>
  <c r="N137" i="2"/>
  <c r="V97" i="2"/>
  <c r="W102" i="2"/>
  <c r="P147" i="2"/>
  <c r="H147" i="2"/>
  <c r="T102" i="2"/>
  <c r="W112" i="2"/>
  <c r="W120" i="2"/>
  <c r="P210" i="2"/>
  <c r="W210" i="2" s="1"/>
  <c r="V119" i="2"/>
  <c r="J145" i="2"/>
  <c r="U100" i="2"/>
  <c r="K231" i="2"/>
  <c r="K142" i="2"/>
  <c r="K137" i="2"/>
  <c r="U119" i="2"/>
  <c r="J209" i="2"/>
  <c r="U209" i="2" s="1"/>
  <c r="U129" i="2"/>
  <c r="J219" i="2"/>
  <c r="U219" i="2" s="1"/>
  <c r="P202" i="2"/>
  <c r="W202" i="2" s="1"/>
  <c r="T124" i="2"/>
  <c r="G214" i="2"/>
  <c r="T214" i="2" s="1"/>
  <c r="W194" i="2"/>
  <c r="J144" i="2"/>
  <c r="U99" i="2"/>
  <c r="G195" i="2"/>
  <c r="T195" i="2" s="1"/>
  <c r="X195" i="2" s="1"/>
  <c r="Z195" i="2" s="1"/>
  <c r="T105" i="2"/>
  <c r="X105" i="2" s="1"/>
  <c r="W104" i="2"/>
  <c r="H194" i="2"/>
  <c r="T194" i="2" s="1"/>
  <c r="T104" i="2"/>
  <c r="J215" i="2"/>
  <c r="U215" i="2" s="1"/>
  <c r="U125" i="2"/>
  <c r="V128" i="2"/>
  <c r="M218" i="2"/>
  <c r="V218" i="2" s="1"/>
  <c r="V135" i="2"/>
  <c r="N225" i="2"/>
  <c r="V225" i="2" s="1"/>
  <c r="P225" i="2"/>
  <c r="W225" i="2" s="1"/>
  <c r="W135" i="2"/>
  <c r="Q143" i="2"/>
  <c r="Q231" i="2"/>
  <c r="Q137" i="2"/>
  <c r="M143" i="2"/>
  <c r="M231" i="2"/>
  <c r="M137" i="2"/>
  <c r="V98" i="2"/>
  <c r="M222" i="2"/>
  <c r="V222" i="2" s="1"/>
  <c r="V132" i="2"/>
  <c r="J225" i="2"/>
  <c r="U225" i="2" s="1"/>
  <c r="U135" i="2"/>
  <c r="V129" i="2"/>
  <c r="N219" i="2"/>
  <c r="V219" i="2" s="1"/>
  <c r="T109" i="2"/>
  <c r="X109" i="2" s="1"/>
  <c r="G199" i="2"/>
  <c r="T199" i="2" s="1"/>
  <c r="T112" i="2"/>
  <c r="G202" i="2"/>
  <c r="T202" i="2" s="1"/>
  <c r="G219" i="2"/>
  <c r="T219" i="2" s="1"/>
  <c r="X219" i="2" s="1"/>
  <c r="Z219" i="2" s="1"/>
  <c r="T129" i="2"/>
  <c r="G221" i="2"/>
  <c r="T221" i="2" s="1"/>
  <c r="T131" i="2"/>
  <c r="V116" i="2"/>
  <c r="M206" i="2"/>
  <c r="V206" i="2" s="1"/>
  <c r="X224" i="2"/>
  <c r="Z224" i="2" s="1"/>
  <c r="U124" i="2"/>
  <c r="J214" i="2"/>
  <c r="U214" i="2" s="1"/>
  <c r="T108" i="2"/>
  <c r="G198" i="2"/>
  <c r="T198" i="2" s="1"/>
  <c r="M198" i="2"/>
  <c r="V198" i="2" s="1"/>
  <c r="V108" i="2"/>
  <c r="H207" i="2"/>
  <c r="T207" i="2" s="1"/>
  <c r="X207" i="2" s="1"/>
  <c r="Z207" i="2" s="1"/>
  <c r="T117" i="2"/>
  <c r="H223" i="2"/>
  <c r="T223" i="2" s="1"/>
  <c r="X223" i="2" s="1"/>
  <c r="Z223" i="2" s="1"/>
  <c r="T133" i="2"/>
  <c r="G217" i="2"/>
  <c r="T217" i="2" s="1"/>
  <c r="T127" i="2"/>
  <c r="G203" i="2"/>
  <c r="T203" i="2" s="1"/>
  <c r="X203" i="2" s="1"/>
  <c r="Z203" i="2" s="1"/>
  <c r="T113" i="2"/>
  <c r="X113" i="2" s="1"/>
  <c r="W128" i="2"/>
  <c r="P218" i="2"/>
  <c r="W218" i="2" s="1"/>
  <c r="M199" i="2"/>
  <c r="V199" i="2" s="1"/>
  <c r="V109" i="2"/>
  <c r="W109" i="2"/>
  <c r="Q199" i="2"/>
  <c r="W199" i="2" s="1"/>
  <c r="P143" i="2"/>
  <c r="W98" i="2"/>
  <c r="H143" i="2"/>
  <c r="T98" i="2"/>
  <c r="N145" i="2"/>
  <c r="V100" i="2"/>
  <c r="N221" i="2"/>
  <c r="V221" i="2" s="1"/>
  <c r="V131" i="2"/>
  <c r="W129" i="2"/>
  <c r="P219" i="2"/>
  <c r="W219" i="2" s="1"/>
  <c r="R231" i="2"/>
  <c r="R142" i="2"/>
  <c r="R137" i="2"/>
  <c r="J147" i="2"/>
  <c r="U102" i="2"/>
  <c r="J202" i="2"/>
  <c r="U202" i="2" s="1"/>
  <c r="U112" i="2"/>
  <c r="J210" i="2"/>
  <c r="U210" i="2" s="1"/>
  <c r="U120" i="2"/>
  <c r="J221" i="2"/>
  <c r="U221" i="2" s="1"/>
  <c r="U131" i="2"/>
  <c r="G145" i="2"/>
  <c r="T100" i="2"/>
  <c r="I231" i="2"/>
  <c r="I142" i="2"/>
  <c r="I137" i="2"/>
  <c r="W116" i="2"/>
  <c r="P206" i="2"/>
  <c r="W206" i="2" s="1"/>
  <c r="V124" i="2"/>
  <c r="M214" i="2"/>
  <c r="V214" i="2" s="1"/>
  <c r="P222" i="2"/>
  <c r="W222" i="2" s="1"/>
  <c r="J198" i="2"/>
  <c r="U198" i="2" s="1"/>
  <c r="U108" i="2"/>
  <c r="P198" i="2"/>
  <c r="W198" i="2" s="1"/>
  <c r="W108" i="2"/>
  <c r="U107" i="2"/>
  <c r="J197" i="2"/>
  <c r="U197" i="2" s="1"/>
  <c r="T121" i="2"/>
  <c r="X121" i="2" s="1"/>
  <c r="G211" i="2"/>
  <c r="T211" i="2" s="1"/>
  <c r="X211" i="2" s="1"/>
  <c r="Z211" i="2" s="1"/>
  <c r="G213" i="2"/>
  <c r="T213" i="2" s="1"/>
  <c r="X213" i="2" s="1"/>
  <c r="Z213" i="2" s="1"/>
  <c r="T123" i="2"/>
  <c r="X123" i="2" s="1"/>
  <c r="T111" i="2"/>
  <c r="X111" i="2" s="1"/>
  <c r="G201" i="2"/>
  <c r="T201" i="2" s="1"/>
  <c r="X201" i="2" s="1"/>
  <c r="Z201" i="2" s="1"/>
  <c r="J217" i="2"/>
  <c r="U217" i="2" s="1"/>
  <c r="U127" i="2"/>
  <c r="U104" i="2"/>
  <c r="J194" i="2"/>
  <c r="U194" i="2" s="1"/>
  <c r="T115" i="2"/>
  <c r="X115" i="2" s="1"/>
  <c r="G205" i="2"/>
  <c r="T205" i="2" s="1"/>
  <c r="X205" i="2" s="1"/>
  <c r="Z205" i="2" s="1"/>
  <c r="T128" i="2"/>
  <c r="X128" i="2" s="1"/>
  <c r="G218" i="2"/>
  <c r="T218" i="2" s="1"/>
  <c r="J92" i="2"/>
  <c r="J91" i="2"/>
  <c r="J234" i="2"/>
  <c r="L234" i="2"/>
  <c r="U51" i="2"/>
  <c r="U234" i="2" s="1"/>
  <c r="L92" i="2"/>
  <c r="U92" i="2" s="1"/>
  <c r="L91" i="2"/>
  <c r="N234" i="2"/>
  <c r="N92" i="2"/>
  <c r="N91" i="2"/>
  <c r="P91" i="2"/>
  <c r="P92" i="2"/>
  <c r="P234" i="2"/>
  <c r="W51" i="2"/>
  <c r="W234" i="2" s="1"/>
  <c r="R92" i="2"/>
  <c r="W92" i="2" s="1"/>
  <c r="R234" i="2"/>
  <c r="R91" i="2"/>
  <c r="X51" i="2"/>
  <c r="O231" i="2"/>
  <c r="O143" i="2"/>
  <c r="O137" i="2"/>
  <c r="T120" i="2"/>
  <c r="X120" i="2" s="1"/>
  <c r="G210" i="2"/>
  <c r="T210" i="2" s="1"/>
  <c r="K222" i="2"/>
  <c r="U222" i="2" s="1"/>
  <c r="U132" i="2"/>
  <c r="L97" i="2"/>
  <c r="N147" i="2"/>
  <c r="V102" i="2"/>
  <c r="P145" i="2"/>
  <c r="W100" i="2"/>
  <c r="W131" i="2"/>
  <c r="P221" i="2"/>
  <c r="W221" i="2" s="1"/>
  <c r="J199" i="2"/>
  <c r="U199" i="2" s="1"/>
  <c r="U109" i="2"/>
  <c r="M202" i="2"/>
  <c r="V202" i="2" s="1"/>
  <c r="V112" i="2"/>
  <c r="V120" i="2"/>
  <c r="M210" i="2"/>
  <c r="V210" i="2" s="1"/>
  <c r="G231" i="2"/>
  <c r="G142" i="2"/>
  <c r="G137" i="2"/>
  <c r="H97" i="2"/>
  <c r="T97" i="2" s="1"/>
  <c r="G206" i="2"/>
  <c r="T206" i="2" s="1"/>
  <c r="X206" i="2" s="1"/>
  <c r="Z206" i="2" s="1"/>
  <c r="T116" i="2"/>
  <c r="G209" i="2"/>
  <c r="T209" i="2" s="1"/>
  <c r="T119" i="2"/>
  <c r="M209" i="2"/>
  <c r="V209" i="2" s="1"/>
  <c r="W124" i="2"/>
  <c r="P214" i="2"/>
  <c r="W214" i="2" s="1"/>
  <c r="P21" i="4" l="1"/>
  <c r="T137" i="2"/>
  <c r="T231" i="2"/>
  <c r="I232" i="2"/>
  <c r="I182" i="2"/>
  <c r="I187" i="2"/>
  <c r="I227" i="2" s="1"/>
  <c r="W143" i="2"/>
  <c r="P188" i="2"/>
  <c r="X198" i="2"/>
  <c r="Z198" i="2" s="1"/>
  <c r="X209" i="2"/>
  <c r="Z209" i="2" s="1"/>
  <c r="L231" i="2"/>
  <c r="L142" i="2"/>
  <c r="L137" i="2"/>
  <c r="P236" i="2"/>
  <c r="L236" i="2"/>
  <c r="U91" i="2"/>
  <c r="U236" i="2" s="1"/>
  <c r="X100" i="2"/>
  <c r="H188" i="2"/>
  <c r="T188" i="2" s="1"/>
  <c r="T143" i="2"/>
  <c r="X217" i="2"/>
  <c r="Z217" i="2" s="1"/>
  <c r="X221" i="2"/>
  <c r="Z221" i="2" s="1"/>
  <c r="X112" i="2"/>
  <c r="V143" i="2"/>
  <c r="M182" i="2"/>
  <c r="M188" i="2"/>
  <c r="M232" i="2"/>
  <c r="X104" i="2"/>
  <c r="U145" i="2"/>
  <c r="J190" i="2"/>
  <c r="U190" i="2" s="1"/>
  <c r="P182" i="2"/>
  <c r="P232" i="2"/>
  <c r="P187" i="2"/>
  <c r="W142" i="2"/>
  <c r="U97" i="2"/>
  <c r="X116" i="2"/>
  <c r="P190" i="2"/>
  <c r="W190" i="2" s="1"/>
  <c r="W145" i="2"/>
  <c r="X91" i="2"/>
  <c r="X92" i="2"/>
  <c r="Z92" i="2" s="1"/>
  <c r="X234" i="2"/>
  <c r="Y234" i="2" s="1"/>
  <c r="N236" i="2"/>
  <c r="J236" i="2"/>
  <c r="T145" i="2"/>
  <c r="G190" i="2"/>
  <c r="T190" i="2" s="1"/>
  <c r="X190" i="2" s="1"/>
  <c r="Z190" i="2" s="1"/>
  <c r="U147" i="2"/>
  <c r="J192" i="2"/>
  <c r="U192" i="2" s="1"/>
  <c r="X133" i="2"/>
  <c r="X129" i="2"/>
  <c r="X199" i="2"/>
  <c r="Z199" i="2" s="1"/>
  <c r="X194" i="2"/>
  <c r="Z194" i="2" s="1"/>
  <c r="X214" i="2"/>
  <c r="Z214" i="2" s="1"/>
  <c r="K232" i="2"/>
  <c r="K187" i="2"/>
  <c r="K227" i="2" s="1"/>
  <c r="K182" i="2"/>
  <c r="X102" i="2"/>
  <c r="V137" i="2"/>
  <c r="V231" i="2"/>
  <c r="X225" i="2"/>
  <c r="Z225" i="2" s="1"/>
  <c r="T144" i="2"/>
  <c r="G189" i="2"/>
  <c r="T189" i="2" s="1"/>
  <c r="X189" i="2" s="1"/>
  <c r="Z189" i="2" s="1"/>
  <c r="G232" i="2"/>
  <c r="G187" i="2"/>
  <c r="G182" i="2"/>
  <c r="O188" i="2"/>
  <c r="O227" i="2" s="1"/>
  <c r="O182" i="2"/>
  <c r="O232" i="2"/>
  <c r="W91" i="2"/>
  <c r="W236" i="2" s="1"/>
  <c r="R236" i="2"/>
  <c r="N190" i="2"/>
  <c r="V190" i="2" s="1"/>
  <c r="V145" i="2"/>
  <c r="J189" i="2"/>
  <c r="U189" i="2" s="1"/>
  <c r="U144" i="2"/>
  <c r="X124" i="2"/>
  <c r="H192" i="2"/>
  <c r="T192" i="2" s="1"/>
  <c r="T147" i="2"/>
  <c r="X125" i="2"/>
  <c r="X107" i="2"/>
  <c r="W231" i="2"/>
  <c r="W137" i="2"/>
  <c r="J232" i="2"/>
  <c r="J187" i="2"/>
  <c r="J182" i="2"/>
  <c r="U142" i="2"/>
  <c r="X119" i="2"/>
  <c r="H142" i="2"/>
  <c r="H231" i="2"/>
  <c r="H137" i="2"/>
  <c r="V147" i="2"/>
  <c r="N192" i="2"/>
  <c r="V192" i="2" s="1"/>
  <c r="X210" i="2"/>
  <c r="Z210" i="2" s="1"/>
  <c r="X218" i="2"/>
  <c r="Z218" i="2" s="1"/>
  <c r="R232" i="2"/>
  <c r="R187" i="2"/>
  <c r="R227" i="2" s="1"/>
  <c r="R182" i="2"/>
  <c r="X98" i="2"/>
  <c r="X127" i="2"/>
  <c r="X117" i="2"/>
  <c r="X108" i="2"/>
  <c r="X131" i="2"/>
  <c r="X202" i="2"/>
  <c r="Z202" i="2" s="1"/>
  <c r="Q188" i="2"/>
  <c r="Q227" i="2" s="1"/>
  <c r="Q232" i="2"/>
  <c r="Q182" i="2"/>
  <c r="P192" i="2"/>
  <c r="W192" i="2" s="1"/>
  <c r="W147" i="2"/>
  <c r="N232" i="2"/>
  <c r="N187" i="2"/>
  <c r="N182" i="2"/>
  <c r="V142" i="2"/>
  <c r="X222" i="2"/>
  <c r="Z222" i="2" s="1"/>
  <c r="J188" i="2"/>
  <c r="U188" i="2" s="1"/>
  <c r="U143" i="2"/>
  <c r="H236" i="2"/>
  <c r="X215" i="2"/>
  <c r="Z215" i="2" s="1"/>
  <c r="X197" i="2"/>
  <c r="Z197" i="2" s="1"/>
  <c r="H232" i="2" l="1"/>
  <c r="H182" i="2"/>
  <c r="H187" i="2"/>
  <c r="H227" i="2" s="1"/>
  <c r="U187" i="2"/>
  <c r="U227" i="2" s="1"/>
  <c r="J227" i="2"/>
  <c r="T142" i="2"/>
  <c r="N227" i="2"/>
  <c r="V187" i="2"/>
  <c r="Q261" i="2"/>
  <c r="Q235" i="2"/>
  <c r="U232" i="2"/>
  <c r="U182" i="2"/>
  <c r="X147" i="2"/>
  <c r="Z147" i="2" s="1"/>
  <c r="G227" i="2"/>
  <c r="T187" i="2"/>
  <c r="X236" i="2"/>
  <c r="Y236" i="2" s="1"/>
  <c r="Z91" i="2"/>
  <c r="U231" i="2"/>
  <c r="U137" i="2"/>
  <c r="V188" i="2"/>
  <c r="X188" i="2" s="1"/>
  <c r="Z188" i="2" s="1"/>
  <c r="M227" i="2"/>
  <c r="X143" i="2"/>
  <c r="Z143" i="2" s="1"/>
  <c r="X192" i="2"/>
  <c r="Z192" i="2" s="1"/>
  <c r="O235" i="2"/>
  <c r="O261" i="2"/>
  <c r="K261" i="2"/>
  <c r="K235" i="2"/>
  <c r="W232" i="2"/>
  <c r="W182" i="2"/>
  <c r="I260" i="2"/>
  <c r="I235" i="2"/>
  <c r="V182" i="2"/>
  <c r="V232" i="2"/>
  <c r="R235" i="2"/>
  <c r="R261" i="2"/>
  <c r="P227" i="2"/>
  <c r="W187" i="2"/>
  <c r="W227" i="2" s="1"/>
  <c r="W235" i="2" s="1"/>
  <c r="X144" i="2"/>
  <c r="Z144" i="2" s="1"/>
  <c r="X145" i="2"/>
  <c r="Z145" i="2" s="1"/>
  <c r="L182" i="2"/>
  <c r="L187" i="2"/>
  <c r="L227" i="2" s="1"/>
  <c r="L232" i="2"/>
  <c r="W188" i="2"/>
  <c r="X97" i="2"/>
  <c r="X231" i="2" l="1"/>
  <c r="Y231" i="2" s="1"/>
  <c r="X137" i="2"/>
  <c r="AB137" i="2" s="1"/>
  <c r="T227" i="2"/>
  <c r="T235" i="2" s="1"/>
  <c r="X187" i="2"/>
  <c r="N261" i="2"/>
  <c r="N235" i="2"/>
  <c r="X142" i="2"/>
  <c r="T232" i="2"/>
  <c r="T182" i="2"/>
  <c r="AB182" i="2" s="1"/>
  <c r="M235" i="2"/>
  <c r="M261" i="2"/>
  <c r="G260" i="2"/>
  <c r="G235" i="2"/>
  <c r="J260" i="2"/>
  <c r="J235" i="2"/>
  <c r="U235" i="2"/>
  <c r="L261" i="2"/>
  <c r="L235" i="2"/>
  <c r="P261" i="2"/>
  <c r="P235" i="2"/>
  <c r="V227" i="2"/>
  <c r="V235" i="2" s="1"/>
  <c r="H260" i="2"/>
  <c r="H235" i="2"/>
  <c r="X227" i="2" l="1"/>
  <c r="Z187" i="2"/>
  <c r="Z227" i="2" s="1"/>
  <c r="X232" i="2"/>
  <c r="Y232" i="2" s="1"/>
  <c r="Z142" i="2"/>
  <c r="X182" i="2"/>
  <c r="Z182" i="2" s="1"/>
  <c r="AB227" i="2" l="1"/>
  <c r="X235" i="2"/>
  <c r="Y235" i="2" s="1"/>
  <c r="P6" i="4" l="1"/>
  <c r="F9" i="4"/>
  <c r="G9" i="4"/>
  <c r="G38" i="4" s="1"/>
  <c r="P9" i="4" l="1"/>
  <c r="O9" i="4"/>
  <c r="F33" i="4"/>
  <c r="F35" i="4" l="1"/>
  <c r="P33" i="4"/>
  <c r="O33" i="4"/>
  <c r="O35" i="4" l="1"/>
  <c r="P35" i="4"/>
  <c r="F38" i="4"/>
  <c r="P38" i="4" l="1"/>
  <c r="T39" i="4"/>
  <c r="O38" i="4"/>
  <c r="S39" i="4"/>
  <c r="U39" i="4"/>
</calcChain>
</file>

<file path=xl/comments1.xml><?xml version="1.0" encoding="utf-8"?>
<comments xmlns="http://schemas.openxmlformats.org/spreadsheetml/2006/main">
  <authors>
    <author>Kelly</author>
  </authors>
  <commentList>
    <comment ref="S7" authorId="0">
      <text>
        <r>
          <rPr>
            <b/>
            <sz val="9"/>
            <color indexed="81"/>
            <rFont val="Tahoma"/>
            <family val="2"/>
          </rPr>
          <t>Kelly:</t>
        </r>
        <r>
          <rPr>
            <sz val="9"/>
            <color indexed="81"/>
            <rFont val="Tahoma"/>
            <family val="2"/>
          </rPr>
          <t xml:space="preserve">
raise budget:  $15360</t>
        </r>
      </text>
    </comment>
    <comment ref="S48" authorId="0">
      <text>
        <r>
          <rPr>
            <b/>
            <sz val="9"/>
            <color indexed="81"/>
            <rFont val="Tahoma"/>
            <family val="2"/>
          </rPr>
          <t>Kelly:</t>
        </r>
        <r>
          <rPr>
            <sz val="9"/>
            <color indexed="81"/>
            <rFont val="Tahoma"/>
            <family val="2"/>
          </rPr>
          <t xml:space="preserve">
salary and bonus increases</t>
        </r>
      </text>
    </comment>
  </commentList>
</comments>
</file>

<file path=xl/comments2.xml><?xml version="1.0" encoding="utf-8"?>
<comments xmlns="http://schemas.openxmlformats.org/spreadsheetml/2006/main">
  <authors>
    <author>Marketing Manager</author>
  </authors>
  <commentList>
    <comment ref="S4" authorId="0">
      <text>
        <r>
          <rPr>
            <b/>
            <sz val="9"/>
            <color indexed="81"/>
            <rFont val="Calibri"/>
            <family val="2"/>
          </rPr>
          <t>Marketing Manager:</t>
        </r>
        <r>
          <rPr>
            <sz val="9"/>
            <color indexed="81"/>
            <rFont val="Calibri"/>
            <family val="2"/>
          </rPr>
          <t xml:space="preserve">
opportunity value amount</t>
        </r>
      </text>
    </comment>
    <comment ref="T4" authorId="0">
      <text>
        <r>
          <rPr>
            <b/>
            <sz val="9"/>
            <color indexed="81"/>
            <rFont val="Calibri"/>
            <family val="2"/>
          </rPr>
          <t>Marketing Manager:</t>
        </r>
        <r>
          <rPr>
            <sz val="9"/>
            <color indexed="81"/>
            <rFont val="Calibri"/>
            <family val="2"/>
          </rPr>
          <t xml:space="preserve">
actual contract value amount of deals won (new logos)</t>
        </r>
      </text>
    </comment>
    <comment ref="U4" authorId="0">
      <text>
        <r>
          <rPr>
            <b/>
            <sz val="9"/>
            <color indexed="81"/>
            <rFont val="Calibri"/>
            <family val="2"/>
          </rPr>
          <t>Marketing Manager:</t>
        </r>
        <r>
          <rPr>
            <sz val="9"/>
            <color indexed="81"/>
            <rFont val="Calibri"/>
            <family val="2"/>
          </rPr>
          <t xml:space="preserve">
assume  *3 for 3-year average</t>
        </r>
      </text>
    </comment>
  </commentList>
</comments>
</file>

<file path=xl/sharedStrings.xml><?xml version="1.0" encoding="utf-8"?>
<sst xmlns="http://schemas.openxmlformats.org/spreadsheetml/2006/main" count="396" uniqueCount="125">
  <si>
    <t>Dept</t>
  </si>
  <si>
    <t xml:space="preserve">Owner </t>
  </si>
  <si>
    <t>Headcount</t>
  </si>
  <si>
    <t>Title</t>
  </si>
  <si>
    <t>Type</t>
  </si>
  <si>
    <t>Local Base Annual</t>
  </si>
  <si>
    <t>Employee Departure</t>
  </si>
  <si>
    <t>Salary Change %</t>
  </si>
  <si>
    <t>Name</t>
  </si>
  <si>
    <t>Location</t>
  </si>
  <si>
    <t>Local Base Monthly</t>
  </si>
  <si>
    <t>Currency</t>
  </si>
  <si>
    <t>Social</t>
  </si>
  <si>
    <t>Tax</t>
  </si>
  <si>
    <t>Total Comp  per Month (USD)</t>
  </si>
  <si>
    <t>Raise Effective Date</t>
  </si>
  <si>
    <t>Raise Effective Date (2)</t>
  </si>
  <si>
    <t>Bonus allocation per month</t>
  </si>
  <si>
    <t>Bonus Payment Term</t>
  </si>
  <si>
    <t>#</t>
  </si>
  <si>
    <t>US Sales</t>
  </si>
  <si>
    <t>US G&amp;A</t>
  </si>
  <si>
    <t>Marketing</t>
  </si>
  <si>
    <t>EMEA Sales</t>
  </si>
  <si>
    <t>Ops</t>
  </si>
  <si>
    <t>R&amp;D</t>
  </si>
  <si>
    <t>G&amp;A</t>
  </si>
  <si>
    <t>Data Validation Lists</t>
  </si>
  <si>
    <t>US</t>
  </si>
  <si>
    <t>EMEA</t>
  </si>
  <si>
    <t>IL</t>
  </si>
  <si>
    <t>USD</t>
  </si>
  <si>
    <t>EUR</t>
  </si>
  <si>
    <t>GBP</t>
  </si>
  <si>
    <t>NIS</t>
  </si>
  <si>
    <t>TBH</t>
  </si>
  <si>
    <t>TBD</t>
  </si>
  <si>
    <t>Existing</t>
  </si>
  <si>
    <t>Rate</t>
  </si>
  <si>
    <t>Hiring Date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</si>
  <si>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</si>
  <si>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</si>
  <si>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</si>
  <si>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</si>
  <si>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</si>
  <si>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</si>
  <si>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</si>
  <si>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</si>
  <si>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</si>
  <si>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</si>
  <si>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</si>
  <si>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</si>
  <si>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Dollar rate</t>
  </si>
  <si>
    <t>Bonus Target USD</t>
  </si>
  <si>
    <t>Payment term</t>
  </si>
  <si>
    <t>Annually</t>
  </si>
  <si>
    <t>Quarterly</t>
  </si>
  <si>
    <t>One Time</t>
  </si>
  <si>
    <t>Yes</t>
  </si>
  <si>
    <t>Q1</t>
  </si>
  <si>
    <t>Q2</t>
  </si>
  <si>
    <t>Q3</t>
  </si>
  <si>
    <t>Q4</t>
  </si>
  <si>
    <t>Payroll</t>
  </si>
  <si>
    <t>Commission &amp; Bonus</t>
  </si>
  <si>
    <t>Yes/No</t>
  </si>
  <si>
    <t>No</t>
  </si>
  <si>
    <t>Headcount FT</t>
  </si>
  <si>
    <t>FT</t>
  </si>
  <si>
    <t>Employees</t>
  </si>
  <si>
    <t>Fixed Assets</t>
  </si>
  <si>
    <t xml:space="preserve"> Start Date
</t>
  </si>
  <si>
    <t>Total</t>
  </si>
  <si>
    <t>Delivery</t>
  </si>
  <si>
    <t>Budget</t>
  </si>
  <si>
    <t>Sundaysky - Budget 2014</t>
  </si>
  <si>
    <t>Raise Monthly Amount</t>
  </si>
  <si>
    <t>Total IL Payroll</t>
  </si>
  <si>
    <t>Total IL Bonus</t>
  </si>
  <si>
    <t>Total US Payroll</t>
  </si>
  <si>
    <t>Total US Bonus</t>
  </si>
  <si>
    <t>Total US HC</t>
  </si>
  <si>
    <t>Role</t>
  </si>
  <si>
    <t>Creative</t>
  </si>
  <si>
    <t>IT</t>
  </si>
  <si>
    <t>Support</t>
  </si>
  <si>
    <t>Total IL HC</t>
  </si>
  <si>
    <t>Marketing Coordinator</t>
  </si>
  <si>
    <t>Lead Development Rep</t>
  </si>
  <si>
    <t>TOTAL</t>
  </si>
  <si>
    <t>Other Measurements &amp; Notes</t>
  </si>
  <si>
    <t>New Logos 
(Deals Won)</t>
  </si>
  <si>
    <t>Cost/Logo</t>
  </si>
  <si>
    <t>Projected 1 Year ROI</t>
  </si>
  <si>
    <t>Actual 1 
Year ROI</t>
  </si>
  <si>
    <t>Projected Lifetime ROI</t>
  </si>
  <si>
    <t>Average 
Cost/Logo</t>
  </si>
  <si>
    <t xml:space="preserve">TOTAL </t>
  </si>
  <si>
    <t>Monthly</t>
  </si>
  <si>
    <t>% Position</t>
  </si>
  <si>
    <t>Product Marketing Director</t>
  </si>
  <si>
    <t>CATEGORY #1</t>
  </si>
  <si>
    <t>CATEGORY #2</t>
  </si>
  <si>
    <t>CATEGORY #3</t>
  </si>
  <si>
    <t>CATEGORY #4</t>
  </si>
  <si>
    <t>CATEGORY #5</t>
  </si>
  <si>
    <t>CATEGORY #6</t>
  </si>
  <si>
    <t>Total Category #6</t>
  </si>
  <si>
    <t>Total Category #5</t>
  </si>
  <si>
    <t>Total Category #4</t>
  </si>
  <si>
    <t>Total Category #3</t>
  </si>
  <si>
    <t>Total Category #2</t>
  </si>
  <si>
    <t>Total Category #1</t>
  </si>
  <si>
    <t>TOTAL YEAR</t>
  </si>
  <si>
    <r>
      <t xml:space="preserve">CATEGORY
</t>
    </r>
    <r>
      <rPr>
        <sz val="10"/>
        <color theme="0"/>
        <rFont val="Calibri"/>
        <family val="2"/>
      </rPr>
      <t>e.g., Tradeshows, Sales Support, PR, Campaigns, Advertising, Research</t>
    </r>
  </si>
  <si>
    <r>
      <t xml:space="preserve">ACTIVITY
</t>
    </r>
    <r>
      <rPr>
        <sz val="10"/>
        <color theme="0"/>
        <rFont val="Calibri"/>
        <family val="2"/>
      </rPr>
      <t>i.e., specific program/budget item</t>
    </r>
  </si>
  <si>
    <r>
      <t xml:space="preserve">INITIATIVE
</t>
    </r>
    <r>
      <rPr>
        <sz val="10"/>
        <color theme="0"/>
        <rFont val="Calibri"/>
        <family val="2"/>
      </rPr>
      <t>e.g., cross-sell, competitive, new logo, channel development, product launch</t>
    </r>
  </si>
  <si>
    <r>
      <t xml:space="preserve">GEO
</t>
    </r>
    <r>
      <rPr>
        <sz val="10"/>
        <color theme="0"/>
        <rFont val="Calibri"/>
        <family val="2"/>
      </rPr>
      <t>i.e., All, NA, EMEA, LATAM, APAC</t>
    </r>
  </si>
  <si>
    <t>EXPENDITURES</t>
  </si>
  <si>
    <t>MQLs (#)</t>
  </si>
  <si>
    <t>SQLs (#)</t>
  </si>
  <si>
    <t>MARKETING PROGRAM PLANNING TEMPLATE</t>
  </si>
  <si>
    <t>Cost/
MQL</t>
  </si>
  <si>
    <t>Cost/
SQL</t>
  </si>
  <si>
    <r>
      <rPr>
        <u/>
        <sz val="10"/>
        <color indexed="8"/>
        <rFont val="Calibri"/>
        <family val="2"/>
      </rPr>
      <t>How to use</t>
    </r>
    <r>
      <rPr>
        <sz val="10"/>
        <color indexed="8"/>
        <rFont val="Calibri"/>
        <family val="2"/>
      </rPr>
      <t>:  Classify budget items by category, activity, strategic initiative, geo. Grey cells are for input data. Formulas are set otherwise.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</si>
</sst>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_);_(* \(#,##0.0\);_(* &quot;-&quot;??_);_(@_)"/>
    <numFmt numFmtId="168" formatCode="_(&quot;$&quot;* #,##0.0_);_(&quot;$&quot;* \(#,##0.0\);_(&quot;$&quot;* &quot;-&quot;?_);_(@_)"/>
    <numFmt numFmtId="169" formatCode="m/d/yyyy;@"/>
    <numFmt numFmtId="171" formatCode="_ [$₪-40D]\ * #,##0_ ;_ [$₪-40D]\ * \-#,##0_ ;_ [$₪-40D]\ * &quot;-&quot;??_ ;_ @_ "/>
    <numFmt numFmtId="172" formatCode="_-[$£-809]* #,##0.00_-;\-[$£-809]* #,##0.00_-;_-[$£-809]* &quot;-&quot;??_-;_-@_-"/>
    <numFmt numFmtId="173" formatCode="_-[$$-409]* #,##0_ ;_-[$$-409]* \-#,##0\ ;_-[$$-409]* &quot;-&quot;??_ ;_-@_ "/>
    <numFmt numFmtId="176" formatCode="_(* #,##0.0_);_(* \(#,##0.0\);_(* &quot;-&quot;?_);_(@_)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9"/>
      <name val="Helvetica-Black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7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u/>
      <sz val="11"/>
      <color theme="0" tint="-0.49998474074526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 tint="0.499984740745262"/>
      <name val="Calibri"/>
      <family val="2"/>
      <scheme val="minor"/>
    </font>
    <font>
      <i/>
      <sz val="11"/>
      <color theme="4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11"/>
      <color theme="1" tint="0.499984740745262"/>
      <name val="Calibri"/>
      <family val="2"/>
      <scheme val="minor"/>
    </font>
    <font>
      <sz val="11"/>
      <color indexed="8"/>
      <name val="Calibri"/>
      <family val="2"/>
    </font>
    <font>
      <b/>
      <sz val="22"/>
      <color theme="0"/>
      <name val="Calibri"/>
      <family val="2"/>
      <scheme val="minor"/>
    </font>
    <font>
      <b/>
      <sz val="22"/>
      <color theme="0" tint="-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u val="singleAccounting"/>
      <sz val="10"/>
      <name val="Calibri"/>
      <family val="2"/>
    </font>
    <font>
      <sz val="12"/>
      <color theme="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9"/>
      <color rgb="FF333333"/>
      <name val="Calibri"/>
      <family val="2"/>
      <scheme val="minor"/>
    </font>
    <font>
      <b/>
      <sz val="9"/>
      <color indexed="81"/>
      <name val="Calibri"/>
      <family val="2"/>
    </font>
    <font>
      <sz val="9"/>
      <color indexed="81"/>
      <name val="Calibri"/>
      <family val="2"/>
    </font>
    <font>
      <u/>
      <sz val="10"/>
      <color indexed="8"/>
      <name val="Calibri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theme="1" tint="0.249977111117893"/>
      <name val="Calibri"/>
      <family val="2"/>
    </font>
    <font>
      <b/>
      <sz val="14"/>
      <color theme="1" tint="0.249977111117893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3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6" tint="-0.2499465926084170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1" tint="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/>
      <top style="thin">
        <color theme="0" tint="-0.499984740745262"/>
      </top>
      <bottom style="medium">
        <color theme="1" tint="0.499984740745262"/>
      </bottom>
      <diagonal/>
    </border>
    <border>
      <left/>
      <right/>
      <top style="thin">
        <color theme="0" tint="-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 applyFill="0" applyBorder="0" applyProtection="0">
      <alignment horizontal="left"/>
    </xf>
    <xf numFmtId="172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8" fillId="0" borderId="0"/>
    <xf numFmtId="0" fontId="1" fillId="0" borderId="0"/>
    <xf numFmtId="9" fontId="1" fillId="0" borderId="0" applyFont="0" applyFill="0" applyBorder="0" applyAlignment="0" applyProtection="0"/>
  </cellStyleXfs>
  <cellXfs count="320">
    <xf numFmtId="0" fontId="0" fillId="0" borderId="0" xfId="0"/>
    <xf numFmtId="0" fontId="9" fillId="2" borderId="0" xfId="0" applyFont="1" applyFill="1"/>
    <xf numFmtId="0" fontId="0" fillId="2" borderId="0" xfId="0" applyFill="1"/>
    <xf numFmtId="0" fontId="11" fillId="5" borderId="1" xfId="0" applyFont="1" applyFill="1" applyBorder="1"/>
    <xf numFmtId="0" fontId="11" fillId="5" borderId="2" xfId="0" applyFont="1" applyFill="1" applyBorder="1"/>
    <xf numFmtId="0" fontId="11" fillId="5" borderId="3" xfId="0" applyFont="1" applyFill="1" applyBorder="1"/>
    <xf numFmtId="0" fontId="11" fillId="5" borderId="4" xfId="0" applyFont="1" applyFill="1" applyBorder="1"/>
    <xf numFmtId="0" fontId="11" fillId="5" borderId="0" xfId="0" applyFont="1" applyFill="1" applyBorder="1"/>
    <xf numFmtId="0" fontId="11" fillId="5" borderId="8" xfId="0" applyFont="1" applyFill="1" applyBorder="1"/>
    <xf numFmtId="0" fontId="11" fillId="5" borderId="10" xfId="0" applyFont="1" applyFill="1" applyBorder="1"/>
    <xf numFmtId="0" fontId="11" fillId="5" borderId="9" xfId="0" applyFont="1" applyFill="1" applyBorder="1"/>
    <xf numFmtId="0" fontId="11" fillId="5" borderId="11" xfId="0" applyFont="1" applyFill="1" applyBorder="1"/>
    <xf numFmtId="0" fontId="12" fillId="5" borderId="0" xfId="0" applyFont="1" applyFill="1" applyBorder="1"/>
    <xf numFmtId="43" fontId="0" fillId="2" borderId="0" xfId="1" applyFont="1" applyFill="1"/>
    <xf numFmtId="165" fontId="0" fillId="2" borderId="0" xfId="1" applyNumberFormat="1" applyFont="1" applyFill="1"/>
    <xf numFmtId="165" fontId="0" fillId="2" borderId="0" xfId="0" applyNumberFormat="1" applyFill="1"/>
    <xf numFmtId="165" fontId="11" fillId="2" borderId="0" xfId="1" applyNumberFormat="1" applyFont="1" applyFill="1"/>
    <xf numFmtId="0" fontId="11" fillId="2" borderId="0" xfId="0" applyFont="1" applyFill="1"/>
    <xf numFmtId="164" fontId="11" fillId="2" borderId="0" xfId="3" applyNumberFormat="1" applyFont="1" applyFill="1"/>
    <xf numFmtId="166" fontId="0" fillId="2" borderId="0" xfId="2" applyNumberFormat="1" applyFont="1" applyFill="1"/>
    <xf numFmtId="14" fontId="11" fillId="2" borderId="0" xfId="0" applyNumberFormat="1" applyFont="1" applyFill="1"/>
    <xf numFmtId="9" fontId="11" fillId="2" borderId="0" xfId="3" applyFont="1" applyFill="1"/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" fontId="1" fillId="5" borderId="6" xfId="1" applyNumberFormat="1" applyFont="1" applyFill="1" applyBorder="1" applyAlignment="1">
      <alignment horizontal="center"/>
    </xf>
    <xf numFmtId="168" fontId="0" fillId="2" borderId="0" xfId="0" applyNumberFormat="1" applyFill="1"/>
    <xf numFmtId="0" fontId="7" fillId="2" borderId="0" xfId="0" applyFont="1" applyFill="1"/>
    <xf numFmtId="0" fontId="0" fillId="6" borderId="0" xfId="0" applyFill="1"/>
    <xf numFmtId="0" fontId="0" fillId="6" borderId="0" xfId="0" applyFill="1" applyAlignment="1">
      <alignment horizontal="center" vertical="center"/>
    </xf>
    <xf numFmtId="165" fontId="8" fillId="2" borderId="0" xfId="1" applyNumberFormat="1" applyFont="1" applyFill="1" applyBorder="1"/>
    <xf numFmtId="165" fontId="7" fillId="2" borderId="0" xfId="3" applyNumberFormat="1" applyFont="1" applyFill="1" applyBorder="1"/>
    <xf numFmtId="165" fontId="7" fillId="2" borderId="0" xfId="1" applyNumberFormat="1" applyFont="1" applyFill="1" applyBorder="1"/>
    <xf numFmtId="165" fontId="7" fillId="2" borderId="0" xfId="0" applyNumberFormat="1" applyFont="1" applyFill="1" applyBorder="1"/>
    <xf numFmtId="0" fontId="9" fillId="2" borderId="0" xfId="0" applyFont="1" applyFill="1" applyProtection="1">
      <protection locked="0"/>
    </xf>
    <xf numFmtId="0" fontId="14" fillId="5" borderId="0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4" fillId="5" borderId="0" xfId="0" applyFont="1" applyFill="1" applyBorder="1"/>
    <xf numFmtId="0" fontId="13" fillId="5" borderId="0" xfId="0" applyFont="1" applyFill="1" applyBorder="1"/>
    <xf numFmtId="0" fontId="14" fillId="5" borderId="4" xfId="0" applyFont="1" applyFill="1" applyBorder="1"/>
    <xf numFmtId="0" fontId="13" fillId="5" borderId="4" xfId="0" applyFont="1" applyFill="1" applyBorder="1"/>
    <xf numFmtId="43" fontId="0" fillId="6" borderId="0" xfId="1" applyFont="1" applyFill="1" applyBorder="1"/>
    <xf numFmtId="43" fontId="0" fillId="6" borderId="4" xfId="1" applyFont="1" applyFill="1" applyBorder="1"/>
    <xf numFmtId="0" fontId="0" fillId="2" borderId="12" xfId="0" applyFill="1" applyBorder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2" fillId="2" borderId="0" xfId="0" applyFont="1" applyFill="1"/>
    <xf numFmtId="171" fontId="0" fillId="2" borderId="0" xfId="0" applyNumberFormat="1" applyFill="1"/>
    <xf numFmtId="14" fontId="0" fillId="2" borderId="0" xfId="0" applyNumberFormat="1" applyFill="1"/>
    <xf numFmtId="0" fontId="0" fillId="2" borderId="0" xfId="0" applyFont="1" applyFill="1"/>
    <xf numFmtId="0" fontId="0" fillId="2" borderId="0" xfId="0" applyFill="1" applyBorder="1"/>
    <xf numFmtId="0" fontId="22" fillId="10" borderId="13" xfId="0" applyFont="1" applyFill="1" applyBorder="1" applyAlignment="1">
      <alignment horizontal="center" vertical="center"/>
    </xf>
    <xf numFmtId="0" fontId="22" fillId="10" borderId="13" xfId="0" applyFont="1" applyFill="1" applyBorder="1" applyAlignment="1">
      <alignment horizontal="center" vertical="center" wrapText="1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 wrapText="1"/>
    </xf>
    <xf numFmtId="0" fontId="23" fillId="9" borderId="16" xfId="0" applyFont="1" applyFill="1" applyBorder="1" applyAlignment="1">
      <alignment horizontal="center" vertical="center" wrapText="1"/>
    </xf>
    <xf numFmtId="0" fontId="23" fillId="9" borderId="17" xfId="0" applyFont="1" applyFill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center" vertical="center" wrapText="1"/>
    </xf>
    <xf numFmtId="0" fontId="23" fillId="12" borderId="19" xfId="0" applyFont="1" applyFill="1" applyBorder="1" applyAlignment="1">
      <alignment horizontal="center" vertical="center" wrapText="1"/>
    </xf>
    <xf numFmtId="0" fontId="23" fillId="12" borderId="14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/>
    </xf>
    <xf numFmtId="0" fontId="15" fillId="2" borderId="14" xfId="0" applyFont="1" applyFill="1" applyBorder="1"/>
    <xf numFmtId="166" fontId="15" fillId="3" borderId="14" xfId="2" applyNumberFormat="1" applyFont="1" applyFill="1" applyBorder="1"/>
    <xf numFmtId="0" fontId="8" fillId="2" borderId="14" xfId="0" applyFont="1" applyFill="1" applyBorder="1"/>
    <xf numFmtId="43" fontId="2" fillId="2" borderId="14" xfId="1" applyFont="1" applyFill="1" applyBorder="1"/>
    <xf numFmtId="173" fontId="2" fillId="2" borderId="14" xfId="2" applyNumberFormat="1" applyFont="1" applyFill="1" applyBorder="1"/>
    <xf numFmtId="164" fontId="13" fillId="2" borderId="14" xfId="3" applyNumberFormat="1" applyFont="1" applyFill="1" applyBorder="1"/>
    <xf numFmtId="164" fontId="24" fillId="2" borderId="14" xfId="3" applyNumberFormat="1" applyFont="1" applyFill="1" applyBorder="1"/>
    <xf numFmtId="164" fontId="15" fillId="3" borderId="14" xfId="3" applyNumberFormat="1" applyFont="1" applyFill="1" applyBorder="1"/>
    <xf numFmtId="166" fontId="2" fillId="2" borderId="14" xfId="2" applyNumberFormat="1" applyFont="1" applyFill="1" applyBorder="1"/>
    <xf numFmtId="169" fontId="17" fillId="2" borderId="14" xfId="0" applyNumberFormat="1" applyFont="1" applyFill="1" applyBorder="1" applyAlignment="1">
      <alignment horizontal="center"/>
    </xf>
    <xf numFmtId="14" fontId="18" fillId="2" borderId="14" xfId="0" applyNumberFormat="1" applyFont="1" applyFill="1" applyBorder="1"/>
    <xf numFmtId="14" fontId="18" fillId="2" borderId="15" xfId="0" applyNumberFormat="1" applyFont="1" applyFill="1" applyBorder="1"/>
    <xf numFmtId="14" fontId="18" fillId="7" borderId="20" xfId="3" applyNumberFormat="1" applyFont="1" applyFill="1" applyBorder="1" applyAlignment="1"/>
    <xf numFmtId="9" fontId="2" fillId="2" borderId="21" xfId="3" applyFont="1" applyFill="1" applyBorder="1"/>
    <xf numFmtId="9" fontId="18" fillId="2" borderId="21" xfId="3" applyFont="1" applyFill="1" applyBorder="1"/>
    <xf numFmtId="165" fontId="15" fillId="7" borderId="19" xfId="1" applyNumberFormat="1" applyFont="1" applyFill="1" applyBorder="1"/>
    <xf numFmtId="165" fontId="2" fillId="2" borderId="14" xfId="1" applyNumberFormat="1" applyFont="1" applyFill="1" applyBorder="1"/>
    <xf numFmtId="0" fontId="11" fillId="2" borderId="14" xfId="0" applyFont="1" applyFill="1" applyBorder="1" applyAlignment="1">
      <alignment horizontal="center" vertical="center"/>
    </xf>
    <xf numFmtId="0" fontId="11" fillId="2" borderId="14" xfId="0" applyFont="1" applyFill="1" applyBorder="1"/>
    <xf numFmtId="0" fontId="7" fillId="2" borderId="14" xfId="0" applyFont="1" applyFill="1" applyBorder="1"/>
    <xf numFmtId="43" fontId="1" fillId="2" borderId="14" xfId="1" applyFont="1" applyFill="1" applyBorder="1"/>
    <xf numFmtId="173" fontId="1" fillId="2" borderId="14" xfId="2" applyNumberFormat="1" applyFont="1" applyFill="1" applyBorder="1"/>
    <xf numFmtId="164" fontId="11" fillId="3" borderId="14" xfId="3" applyNumberFormat="1" applyFont="1" applyFill="1" applyBorder="1"/>
    <xf numFmtId="166" fontId="1" fillId="2" borderId="14" xfId="2" applyNumberFormat="1" applyFont="1" applyFill="1" applyBorder="1"/>
    <xf numFmtId="14" fontId="10" fillId="2" borderId="14" xfId="0" applyNumberFormat="1" applyFont="1" applyFill="1" applyBorder="1"/>
    <xf numFmtId="14" fontId="10" fillId="2" borderId="15" xfId="0" applyNumberFormat="1" applyFont="1" applyFill="1" applyBorder="1"/>
    <xf numFmtId="14" fontId="10" fillId="7" borderId="20" xfId="3" applyNumberFormat="1" applyFont="1" applyFill="1" applyBorder="1" applyAlignment="1"/>
    <xf numFmtId="9" fontId="1" fillId="2" borderId="21" xfId="3" applyFont="1" applyFill="1" applyBorder="1"/>
    <xf numFmtId="0" fontId="0" fillId="4" borderId="0" xfId="0" applyFont="1" applyFill="1"/>
    <xf numFmtId="166" fontId="21" fillId="2" borderId="14" xfId="2" applyNumberFormat="1" applyFont="1" applyFill="1" applyBorder="1"/>
    <xf numFmtId="14" fontId="25" fillId="2" borderId="15" xfId="0" applyNumberFormat="1" applyFont="1" applyFill="1" applyBorder="1"/>
    <xf numFmtId="9" fontId="21" fillId="2" borderId="21" xfId="3" applyFont="1" applyFill="1" applyBorder="1"/>
    <xf numFmtId="0" fontId="21" fillId="2" borderId="0" xfId="0" applyFont="1" applyFill="1"/>
    <xf numFmtId="169" fontId="26" fillId="2" borderId="14" xfId="0" applyNumberFormat="1" applyFont="1" applyFill="1" applyBorder="1" applyAlignment="1">
      <alignment horizontal="center"/>
    </xf>
    <xf numFmtId="14" fontId="10" fillId="7" borderId="14" xfId="0" applyNumberFormat="1" applyFont="1" applyFill="1" applyBorder="1"/>
    <xf numFmtId="0" fontId="11" fillId="6" borderId="15" xfId="0" applyFont="1" applyFill="1" applyBorder="1" applyAlignment="1">
      <alignment horizontal="center" vertical="center"/>
    </xf>
    <xf numFmtId="0" fontId="11" fillId="6" borderId="22" xfId="0" applyFont="1" applyFill="1" applyBorder="1"/>
    <xf numFmtId="0" fontId="11" fillId="6" borderId="23" xfId="0" applyFont="1" applyFill="1" applyBorder="1"/>
    <xf numFmtId="165" fontId="11" fillId="6" borderId="24" xfId="1" applyNumberFormat="1" applyFont="1" applyFill="1" applyBorder="1"/>
    <xf numFmtId="43" fontId="0" fillId="6" borderId="22" xfId="1" applyFont="1" applyFill="1" applyBorder="1"/>
    <xf numFmtId="165" fontId="0" fillId="6" borderId="22" xfId="0" applyNumberFormat="1" applyFill="1" applyBorder="1"/>
    <xf numFmtId="164" fontId="11" fillId="6" borderId="22" xfId="3" applyNumberFormat="1" applyFont="1" applyFill="1" applyBorder="1"/>
    <xf numFmtId="166" fontId="0" fillId="6" borderId="22" xfId="2" applyNumberFormat="1" applyFont="1" applyFill="1" applyBorder="1"/>
    <xf numFmtId="14" fontId="11" fillId="6" borderId="22" xfId="0" applyNumberFormat="1" applyFont="1" applyFill="1" applyBorder="1"/>
    <xf numFmtId="9" fontId="11" fillId="6" borderId="25" xfId="3" applyFont="1" applyFill="1" applyBorder="1"/>
    <xf numFmtId="9" fontId="11" fillId="6" borderId="26" xfId="3" applyFont="1" applyFill="1" applyBorder="1"/>
    <xf numFmtId="14" fontId="11" fillId="6" borderId="27" xfId="0" applyNumberFormat="1" applyFont="1" applyFill="1" applyBorder="1"/>
    <xf numFmtId="165" fontId="11" fillId="6" borderId="27" xfId="1" applyNumberFormat="1" applyFont="1" applyFill="1" applyBorder="1"/>
    <xf numFmtId="0" fontId="0" fillId="6" borderId="22" xfId="0" applyFill="1" applyBorder="1"/>
    <xf numFmtId="0" fontId="15" fillId="6" borderId="22" xfId="0" applyFont="1" applyFill="1" applyBorder="1"/>
    <xf numFmtId="0" fontId="0" fillId="6" borderId="19" xfId="0" applyFill="1" applyBorder="1"/>
    <xf numFmtId="1" fontId="1" fillId="5" borderId="7" xfId="1" applyNumberFormat="1" applyFont="1" applyFill="1" applyBorder="1" applyAlignment="1">
      <alignment horizontal="center"/>
    </xf>
    <xf numFmtId="0" fontId="23" fillId="10" borderId="13" xfId="0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167" fontId="0" fillId="2" borderId="14" xfId="1" applyNumberFormat="1" applyFont="1" applyFill="1" applyBorder="1"/>
    <xf numFmtId="43" fontId="0" fillId="2" borderId="14" xfId="1" applyFont="1" applyFill="1" applyBorder="1"/>
    <xf numFmtId="168" fontId="21" fillId="2" borderId="0" xfId="0" applyNumberFormat="1" applyFont="1" applyFill="1"/>
    <xf numFmtId="0" fontId="0" fillId="6" borderId="14" xfId="0" applyFill="1" applyBorder="1"/>
    <xf numFmtId="43" fontId="2" fillId="6" borderId="8" xfId="1" applyFont="1" applyFill="1" applyBorder="1"/>
    <xf numFmtId="167" fontId="8" fillId="3" borderId="14" xfId="1" applyNumberFormat="1" applyFont="1" applyFill="1" applyBorder="1"/>
    <xf numFmtId="167" fontId="0" fillId="2" borderId="0" xfId="1" applyNumberFormat="1" applyFont="1" applyFill="1"/>
    <xf numFmtId="165" fontId="8" fillId="2" borderId="0" xfId="0" applyNumberFormat="1" applyFont="1" applyFill="1" applyBorder="1"/>
    <xf numFmtId="1" fontId="1" fillId="5" borderId="13" xfId="1" applyNumberFormat="1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165" fontId="0" fillId="2" borderId="28" xfId="1" applyNumberFormat="1" applyFont="1" applyFill="1" applyBorder="1"/>
    <xf numFmtId="165" fontId="0" fillId="2" borderId="13" xfId="1" applyNumberFormat="1" applyFont="1" applyFill="1" applyBorder="1"/>
    <xf numFmtId="165" fontId="2" fillId="3" borderId="13" xfId="1" applyNumberFormat="1" applyFont="1" applyFill="1" applyBorder="1"/>
    <xf numFmtId="165" fontId="8" fillId="3" borderId="13" xfId="1" applyNumberFormat="1" applyFont="1" applyFill="1" applyBorder="1"/>
    <xf numFmtId="165" fontId="15" fillId="2" borderId="0" xfId="1" applyNumberFormat="1" applyFont="1" applyFill="1"/>
    <xf numFmtId="165" fontId="0" fillId="13" borderId="0" xfId="0" applyNumberFormat="1" applyFill="1"/>
    <xf numFmtId="165" fontId="2" fillId="2" borderId="0" xfId="1" applyNumberFormat="1" applyFont="1" applyFill="1"/>
    <xf numFmtId="0" fontId="27" fillId="8" borderId="13" xfId="0" applyFont="1" applyFill="1" applyBorder="1" applyAlignment="1">
      <alignment horizontal="center"/>
    </xf>
    <xf numFmtId="165" fontId="0" fillId="2" borderId="13" xfId="0" applyNumberFormat="1" applyFill="1" applyBorder="1"/>
    <xf numFmtId="165" fontId="2" fillId="3" borderId="13" xfId="0" applyNumberFormat="1" applyFont="1" applyFill="1" applyBorder="1"/>
    <xf numFmtId="165" fontId="0" fillId="14" borderId="0" xfId="0" applyNumberFormat="1" applyFill="1"/>
    <xf numFmtId="165" fontId="2" fillId="14" borderId="0" xfId="0" applyNumberFormat="1" applyFont="1" applyFill="1"/>
    <xf numFmtId="43" fontId="13" fillId="15" borderId="0" xfId="1" applyFont="1" applyFill="1" applyBorder="1" applyAlignment="1">
      <alignment horizontal="center"/>
    </xf>
    <xf numFmtId="14" fontId="11" fillId="5" borderId="0" xfId="0" applyNumberFormat="1" applyFont="1" applyFill="1" applyBorder="1"/>
    <xf numFmtId="14" fontId="11" fillId="5" borderId="9" xfId="0" applyNumberFormat="1" applyFont="1" applyFill="1" applyBorder="1"/>
    <xf numFmtId="166" fontId="0" fillId="2" borderId="0" xfId="0" applyNumberFormat="1" applyFill="1"/>
    <xf numFmtId="169" fontId="0" fillId="2" borderId="0" xfId="0" applyNumberFormat="1" applyFill="1"/>
    <xf numFmtId="164" fontId="16" fillId="2" borderId="14" xfId="3" applyNumberFormat="1" applyFont="1" applyFill="1" applyBorder="1"/>
    <xf numFmtId="164" fontId="27" fillId="2" borderId="14" xfId="3" applyNumberFormat="1" applyFont="1" applyFill="1" applyBorder="1"/>
    <xf numFmtId="43" fontId="11" fillId="2" borderId="0" xfId="1" applyFont="1" applyFill="1"/>
    <xf numFmtId="166" fontId="18" fillId="7" borderId="14" xfId="2" applyNumberFormat="1" applyFont="1" applyFill="1" applyBorder="1"/>
    <xf numFmtId="166" fontId="10" fillId="7" borderId="14" xfId="2" applyNumberFormat="1" applyFont="1" applyFill="1" applyBorder="1"/>
    <xf numFmtId="166" fontId="25" fillId="7" borderId="14" xfId="2" applyNumberFormat="1" applyFont="1" applyFill="1" applyBorder="1"/>
    <xf numFmtId="0" fontId="35" fillId="0" borderId="0" xfId="0" applyFont="1" applyFill="1" applyBorder="1"/>
    <xf numFmtId="0" fontId="36" fillId="0" borderId="0" xfId="0" applyFont="1" applyFill="1" applyBorder="1"/>
    <xf numFmtId="0" fontId="36" fillId="0" borderId="0" xfId="0" applyFont="1" applyBorder="1"/>
    <xf numFmtId="0" fontId="37" fillId="0" borderId="0" xfId="0" applyFont="1" applyFill="1" applyBorder="1"/>
    <xf numFmtId="0" fontId="37" fillId="0" borderId="0" xfId="0" applyFont="1" applyBorder="1"/>
    <xf numFmtId="0" fontId="33" fillId="0" borderId="0" xfId="0" applyFont="1"/>
    <xf numFmtId="0" fontId="37" fillId="0" borderId="0" xfId="0" applyFont="1"/>
    <xf numFmtId="166" fontId="37" fillId="0" borderId="0" xfId="2" applyNumberFormat="1" applyFont="1"/>
    <xf numFmtId="0" fontId="36" fillId="0" borderId="0" xfId="0" applyFont="1" applyBorder="1" applyAlignment="1">
      <alignment horizontal="center"/>
    </xf>
    <xf numFmtId="0" fontId="37" fillId="0" borderId="34" xfId="0" applyFont="1" applyBorder="1" applyAlignment="1"/>
    <xf numFmtId="0" fontId="37" fillId="0" borderId="35" xfId="0" applyFont="1" applyBorder="1" applyAlignment="1"/>
    <xf numFmtId="0" fontId="3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6" fillId="0" borderId="0" xfId="0" applyFont="1" applyAlignment="1">
      <alignment horizontal="center" wrapText="1"/>
    </xf>
    <xf numFmtId="0" fontId="32" fillId="0" borderId="0" xfId="0" applyFont="1" applyAlignment="1">
      <alignment horizontal="center" wrapText="1"/>
    </xf>
    <xf numFmtId="0" fontId="33" fillId="0" borderId="12" xfId="0" applyFont="1" applyBorder="1"/>
    <xf numFmtId="0" fontId="37" fillId="0" borderId="12" xfId="0" applyFont="1" applyBorder="1"/>
    <xf numFmtId="166" fontId="37" fillId="0" borderId="12" xfId="2" applyNumberFormat="1" applyFont="1" applyFill="1" applyBorder="1"/>
    <xf numFmtId="0" fontId="37" fillId="0" borderId="12" xfId="0" applyFont="1" applyFill="1" applyBorder="1"/>
    <xf numFmtId="3" fontId="37" fillId="0" borderId="12" xfId="0" applyNumberFormat="1" applyFont="1" applyFill="1" applyBorder="1"/>
    <xf numFmtId="3" fontId="37" fillId="5" borderId="34" xfId="0" applyNumberFormat="1" applyFont="1" applyFill="1" applyBorder="1"/>
    <xf numFmtId="3" fontId="37" fillId="0" borderId="0" xfId="0" applyNumberFormat="1" applyFont="1" applyFill="1" applyBorder="1"/>
    <xf numFmtId="0" fontId="37" fillId="5" borderId="0" xfId="0" applyFont="1" applyFill="1" applyBorder="1"/>
    <xf numFmtId="166" fontId="37" fillId="16" borderId="0" xfId="2" applyNumberFormat="1" applyFont="1" applyFill="1"/>
    <xf numFmtId="165" fontId="37" fillId="16" borderId="0" xfId="1" applyNumberFormat="1" applyFont="1" applyFill="1"/>
    <xf numFmtId="0" fontId="36" fillId="0" borderId="0" xfId="0" applyFont="1"/>
    <xf numFmtId="166" fontId="36" fillId="0" borderId="37" xfId="2" applyNumberFormat="1" applyFont="1" applyFill="1" applyBorder="1"/>
    <xf numFmtId="165" fontId="36" fillId="0" borderId="37" xfId="1" applyNumberFormat="1" applyFont="1" applyFill="1" applyBorder="1"/>
    <xf numFmtId="166" fontId="37" fillId="0" borderId="0" xfId="2" applyNumberFormat="1" applyFont="1" applyFill="1" applyBorder="1"/>
    <xf numFmtId="165" fontId="37" fillId="0" borderId="0" xfId="1" applyNumberFormat="1" applyFont="1" applyFill="1" applyBorder="1"/>
    <xf numFmtId="1" fontId="37" fillId="0" borderId="0" xfId="0" applyNumberFormat="1" applyFont="1" applyFill="1" applyBorder="1"/>
    <xf numFmtId="0" fontId="37" fillId="0" borderId="0" xfId="0" applyFont="1" applyFill="1"/>
    <xf numFmtId="165" fontId="36" fillId="0" borderId="12" xfId="1" applyNumberFormat="1" applyFont="1" applyFill="1" applyBorder="1"/>
    <xf numFmtId="165" fontId="37" fillId="0" borderId="12" xfId="1" applyNumberFormat="1" applyFont="1" applyFill="1" applyBorder="1"/>
    <xf numFmtId="165" fontId="37" fillId="5" borderId="0" xfId="1" applyNumberFormat="1" applyFont="1" applyFill="1" applyBorder="1"/>
    <xf numFmtId="166" fontId="37" fillId="16" borderId="0" xfId="2" applyNumberFormat="1" applyFont="1" applyFill="1" applyAlignment="1">
      <alignment horizontal="right"/>
    </xf>
    <xf numFmtId="0" fontId="36" fillId="0" borderId="0" xfId="0" applyFont="1" applyFill="1"/>
    <xf numFmtId="1" fontId="36" fillId="0" borderId="0" xfId="0" applyNumberFormat="1" applyFont="1" applyFill="1"/>
    <xf numFmtId="0" fontId="32" fillId="0" borderId="0" xfId="0" applyFont="1"/>
    <xf numFmtId="0" fontId="37" fillId="17" borderId="0" xfId="0" applyFont="1" applyFill="1"/>
    <xf numFmtId="0" fontId="33" fillId="0" borderId="0" xfId="0" applyFont="1" applyFill="1"/>
    <xf numFmtId="0" fontId="37" fillId="16" borderId="0" xfId="0" applyFont="1" applyFill="1"/>
    <xf numFmtId="0" fontId="36" fillId="0" borderId="12" xfId="0" applyFont="1" applyFill="1" applyBorder="1"/>
    <xf numFmtId="166" fontId="36" fillId="0" borderId="12" xfId="2" applyNumberFormat="1" applyFont="1" applyFill="1" applyBorder="1"/>
    <xf numFmtId="1" fontId="36" fillId="0" borderId="12" xfId="0" applyNumberFormat="1" applyFont="1" applyFill="1" applyBorder="1"/>
    <xf numFmtId="9" fontId="36" fillId="0" borderId="12" xfId="3" applyFont="1" applyFill="1" applyBorder="1"/>
    <xf numFmtId="1" fontId="36" fillId="16" borderId="0" xfId="0" applyNumberFormat="1" applyFont="1" applyFill="1" applyBorder="1"/>
    <xf numFmtId="9" fontId="36" fillId="16" borderId="0" xfId="3" applyFont="1" applyFill="1" applyBorder="1"/>
    <xf numFmtId="0" fontId="33" fillId="0" borderId="0" xfId="0" applyFont="1" applyFill="1" applyBorder="1" applyAlignment="1">
      <alignment horizontal="left"/>
    </xf>
    <xf numFmtId="1" fontId="36" fillId="0" borderId="37" xfId="0" applyNumberFormat="1" applyFont="1" applyFill="1" applyBorder="1"/>
    <xf numFmtId="0" fontId="37" fillId="0" borderId="37" xfId="0" applyFont="1" applyFill="1" applyBorder="1"/>
    <xf numFmtId="0" fontId="32" fillId="0" borderId="12" xfId="0" applyFont="1" applyBorder="1" applyAlignment="1">
      <alignment horizontal="center" wrapText="1"/>
    </xf>
    <xf numFmtId="0" fontId="36" fillId="0" borderId="12" xfId="0" applyFont="1" applyBorder="1" applyAlignment="1">
      <alignment horizontal="center" wrapText="1"/>
    </xf>
    <xf numFmtId="166" fontId="36" fillId="0" borderId="12" xfId="2" applyNumberFormat="1" applyFont="1" applyBorder="1" applyAlignment="1">
      <alignment horizontal="center" wrapText="1"/>
    </xf>
    <xf numFmtId="0" fontId="36" fillId="0" borderId="37" xfId="0" applyFont="1" applyFill="1" applyBorder="1"/>
    <xf numFmtId="0" fontId="36" fillId="18" borderId="2" xfId="0" applyFont="1" applyFill="1" applyBorder="1" applyAlignment="1">
      <alignment horizontal="center" wrapText="1"/>
    </xf>
    <xf numFmtId="0" fontId="36" fillId="0" borderId="0" xfId="0" applyFont="1" applyFill="1" applyAlignment="1">
      <alignment horizontal="center" wrapText="1"/>
    </xf>
    <xf numFmtId="166" fontId="36" fillId="18" borderId="38" xfId="2" applyNumberFormat="1" applyFont="1" applyFill="1" applyBorder="1"/>
    <xf numFmtId="1" fontId="36" fillId="0" borderId="0" xfId="1" applyNumberFormat="1" applyFont="1" applyFill="1" applyBorder="1"/>
    <xf numFmtId="1" fontId="36" fillId="0" borderId="0" xfId="0" applyNumberFormat="1" applyFont="1" applyBorder="1"/>
    <xf numFmtId="9" fontId="36" fillId="0" borderId="0" xfId="3" applyFont="1" applyFill="1" applyBorder="1"/>
    <xf numFmtId="1" fontId="37" fillId="0" borderId="0" xfId="0" applyNumberFormat="1" applyFont="1" applyBorder="1"/>
    <xf numFmtId="1" fontId="37" fillId="0" borderId="0" xfId="0" applyNumberFormat="1" applyFont="1"/>
    <xf numFmtId="1" fontId="37" fillId="19" borderId="0" xfId="0" applyNumberFormat="1" applyFont="1" applyFill="1" applyBorder="1"/>
    <xf numFmtId="0" fontId="33" fillId="19" borderId="0" xfId="0" applyFont="1" applyFill="1"/>
    <xf numFmtId="166" fontId="37" fillId="0" borderId="0" xfId="2" applyNumberFormat="1" applyFont="1" applyFill="1"/>
    <xf numFmtId="166" fontId="34" fillId="0" borderId="0" xfId="2" applyNumberFormat="1" applyFont="1" applyFill="1" applyBorder="1"/>
    <xf numFmtId="166" fontId="36" fillId="0" borderId="0" xfId="0" applyNumberFormat="1" applyFont="1" applyFill="1"/>
    <xf numFmtId="44" fontId="11" fillId="2" borderId="0" xfId="0" applyNumberFormat="1" applyFont="1" applyFill="1"/>
    <xf numFmtId="44" fontId="11" fillId="2" borderId="0" xfId="3" applyNumberFormat="1" applyFont="1" applyFill="1"/>
    <xf numFmtId="0" fontId="11" fillId="5" borderId="0" xfId="0" applyFont="1" applyFill="1"/>
    <xf numFmtId="0" fontId="36" fillId="0" borderId="0" xfId="0" applyFont="1" applyFill="1" applyAlignment="1">
      <alignment horizontal="right"/>
    </xf>
    <xf numFmtId="0" fontId="42" fillId="0" borderId="0" xfId="0" applyFont="1" applyFill="1" applyAlignment="1">
      <alignment horizontal="right"/>
    </xf>
    <xf numFmtId="0" fontId="43" fillId="0" borderId="0" xfId="0" applyFont="1" applyAlignment="1">
      <alignment horizontal="right"/>
    </xf>
    <xf numFmtId="1" fontId="37" fillId="0" borderId="0" xfId="1" applyNumberFormat="1" applyFont="1" applyFill="1" applyBorder="1"/>
    <xf numFmtId="1" fontId="37" fillId="0" borderId="0" xfId="2" applyNumberFormat="1" applyFont="1" applyFill="1" applyBorder="1"/>
    <xf numFmtId="1" fontId="33" fillId="0" borderId="0" xfId="0" applyNumberFormat="1" applyFont="1" applyFill="1"/>
    <xf numFmtId="2" fontId="37" fillId="0" borderId="0" xfId="2" applyNumberFormat="1" applyFont="1"/>
    <xf numFmtId="1" fontId="37" fillId="0" borderId="0" xfId="2" applyNumberFormat="1" applyFont="1"/>
    <xf numFmtId="1" fontId="33" fillId="0" borderId="0" xfId="0" applyNumberFormat="1" applyFont="1"/>
    <xf numFmtId="1" fontId="37" fillId="0" borderId="0" xfId="0" applyNumberFormat="1" applyFont="1" applyFill="1"/>
    <xf numFmtId="0" fontId="15" fillId="0" borderId="14" xfId="0" applyFont="1" applyFill="1" applyBorder="1"/>
    <xf numFmtId="165" fontId="3" fillId="13" borderId="0" xfId="0" applyNumberFormat="1" applyFont="1" applyFill="1"/>
    <xf numFmtId="0" fontId="3" fillId="13" borderId="0" xfId="0" applyNumberFormat="1" applyFont="1" applyFill="1"/>
    <xf numFmtId="43" fontId="3" fillId="13" borderId="0" xfId="0" applyNumberFormat="1" applyFont="1" applyFill="1"/>
    <xf numFmtId="176" fontId="0" fillId="2" borderId="0" xfId="0" applyNumberFormat="1" applyFill="1"/>
    <xf numFmtId="0" fontId="36" fillId="0" borderId="0" xfId="0" applyFont="1" applyBorder="1" applyAlignment="1">
      <alignment horizontal="center" wrapText="1"/>
    </xf>
    <xf numFmtId="0" fontId="36" fillId="0" borderId="36" xfId="0" applyFont="1" applyBorder="1" applyAlignment="1">
      <alignment horizontal="center" wrapText="1"/>
    </xf>
    <xf numFmtId="1" fontId="36" fillId="0" borderId="0" xfId="0" applyNumberFormat="1" applyFont="1" applyFill="1" applyBorder="1"/>
    <xf numFmtId="0" fontId="29" fillId="12" borderId="30" xfId="0" applyFont="1" applyFill="1" applyBorder="1" applyAlignment="1">
      <alignment horizontal="center" vertical="center"/>
    </xf>
    <xf numFmtId="0" fontId="30" fillId="12" borderId="31" xfId="0" applyFont="1" applyFill="1" applyBorder="1" applyAlignment="1">
      <alignment horizontal="center" vertical="center"/>
    </xf>
    <xf numFmtId="0" fontId="23" fillId="10" borderId="13" xfId="0" applyFont="1" applyFill="1" applyBorder="1" applyAlignment="1">
      <alignment horizontal="center" vertical="center"/>
    </xf>
    <xf numFmtId="0" fontId="36" fillId="0" borderId="32" xfId="0" applyFont="1" applyBorder="1" applyAlignment="1">
      <alignment horizontal="center" wrapText="1"/>
    </xf>
    <xf numFmtId="0" fontId="36" fillId="0" borderId="34" xfId="0" applyFont="1" applyBorder="1" applyAlignment="1">
      <alignment horizontal="center" wrapText="1"/>
    </xf>
    <xf numFmtId="0" fontId="36" fillId="0" borderId="35" xfId="0" applyFont="1" applyBorder="1" applyAlignment="1">
      <alignment horizontal="center" wrapText="1"/>
    </xf>
    <xf numFmtId="0" fontId="36" fillId="0" borderId="33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36" fillId="0" borderId="36" xfId="0" applyFont="1" applyBorder="1" applyAlignment="1">
      <alignment horizontal="center" wrapText="1"/>
    </xf>
    <xf numFmtId="166" fontId="37" fillId="7" borderId="0" xfId="2" applyNumberFormat="1" applyFont="1" applyFill="1" applyBorder="1"/>
    <xf numFmtId="166" fontId="37" fillId="7" borderId="0" xfId="2" applyNumberFormat="1" applyFont="1" applyFill="1"/>
    <xf numFmtId="0" fontId="37" fillId="7" borderId="34" xfId="0" applyFont="1" applyFill="1" applyBorder="1"/>
    <xf numFmtId="0" fontId="37" fillId="7" borderId="0" xfId="0" applyFont="1" applyFill="1" applyBorder="1"/>
    <xf numFmtId="165" fontId="37" fillId="7" borderId="0" xfId="1" applyNumberFormat="1" applyFont="1" applyFill="1"/>
    <xf numFmtId="0" fontId="37" fillId="7" borderId="0" xfId="0" applyFont="1" applyFill="1"/>
    <xf numFmtId="166" fontId="37" fillId="7" borderId="0" xfId="2" applyNumberFormat="1" applyFont="1" applyFill="1" applyAlignment="1">
      <alignment horizontal="right"/>
    </xf>
    <xf numFmtId="165" fontId="37" fillId="7" borderId="0" xfId="1" applyNumberFormat="1" applyFont="1" applyFill="1" applyBorder="1"/>
    <xf numFmtId="1" fontId="36" fillId="7" borderId="0" xfId="0" applyNumberFormat="1" applyFont="1" applyFill="1" applyBorder="1"/>
    <xf numFmtId="0" fontId="45" fillId="20" borderId="9" xfId="0" applyFont="1" applyFill="1" applyBorder="1" applyAlignment="1">
      <alignment horizontal="center" vertical="center" wrapText="1"/>
    </xf>
    <xf numFmtId="166" fontId="45" fillId="20" borderId="9" xfId="2" applyNumberFormat="1" applyFont="1" applyFill="1" applyBorder="1" applyAlignment="1">
      <alignment horizontal="center" vertical="center" wrapText="1"/>
    </xf>
    <xf numFmtId="0" fontId="45" fillId="20" borderId="40" xfId="0" applyFont="1" applyFill="1" applyBorder="1" applyAlignment="1">
      <alignment horizontal="center" vertical="center"/>
    </xf>
    <xf numFmtId="0" fontId="45" fillId="20" borderId="43" xfId="0" applyFont="1" applyFill="1" applyBorder="1" applyAlignment="1">
      <alignment horizontal="center" vertical="center" wrapText="1"/>
    </xf>
    <xf numFmtId="166" fontId="45" fillId="20" borderId="45" xfId="2" applyNumberFormat="1" applyFont="1" applyFill="1" applyBorder="1" applyAlignment="1">
      <alignment horizontal="center" vertical="center" wrapText="1"/>
    </xf>
    <xf numFmtId="0" fontId="36" fillId="0" borderId="46" xfId="0" applyFont="1" applyBorder="1" applyAlignment="1">
      <alignment horizontal="center" wrapText="1"/>
    </xf>
    <xf numFmtId="0" fontId="45" fillId="20" borderId="2" xfId="0" applyFont="1" applyFill="1" applyBorder="1" applyAlignment="1">
      <alignment vertical="center"/>
    </xf>
    <xf numFmtId="0" fontId="45" fillId="20" borderId="3" xfId="0" applyFont="1" applyFill="1" applyBorder="1" applyAlignment="1">
      <alignment vertical="center"/>
    </xf>
    <xf numFmtId="0" fontId="45" fillId="20" borderId="2" xfId="0" applyFont="1" applyFill="1" applyBorder="1" applyAlignment="1">
      <alignment horizontal="center" vertical="center" wrapText="1"/>
    </xf>
    <xf numFmtId="0" fontId="45" fillId="20" borderId="9" xfId="0" applyFont="1" applyFill="1" applyBorder="1" applyAlignment="1">
      <alignment horizontal="center" vertical="center" wrapText="1"/>
    </xf>
    <xf numFmtId="0" fontId="45" fillId="20" borderId="29" xfId="0" applyFont="1" applyFill="1" applyBorder="1" applyAlignment="1">
      <alignment horizontal="center" vertical="center" wrapText="1"/>
    </xf>
    <xf numFmtId="0" fontId="45" fillId="20" borderId="39" xfId="0" applyFont="1" applyFill="1" applyBorder="1" applyAlignment="1">
      <alignment horizontal="center" vertical="center" wrapText="1"/>
    </xf>
    <xf numFmtId="0" fontId="45" fillId="20" borderId="42" xfId="0" applyFont="1" applyFill="1" applyBorder="1" applyAlignment="1">
      <alignment horizontal="center" vertical="center" wrapText="1"/>
    </xf>
    <xf numFmtId="0" fontId="45" fillId="20" borderId="41" xfId="0" applyFont="1" applyFill="1" applyBorder="1" applyAlignment="1">
      <alignment horizontal="center" vertical="center" wrapText="1"/>
    </xf>
    <xf numFmtId="0" fontId="36" fillId="0" borderId="37" xfId="2" applyNumberFormat="1" applyFont="1" applyFill="1" applyBorder="1"/>
    <xf numFmtId="0" fontId="36" fillId="0" borderId="37" xfId="0" applyNumberFormat="1" applyFont="1" applyFill="1" applyBorder="1"/>
    <xf numFmtId="0" fontId="45" fillId="21" borderId="47" xfId="0" applyFont="1" applyFill="1" applyBorder="1" applyAlignment="1">
      <alignment horizontal="center" wrapText="1"/>
    </xf>
    <xf numFmtId="0" fontId="45" fillId="21" borderId="48" xfId="0" applyFont="1" applyFill="1" applyBorder="1" applyAlignment="1">
      <alignment horizontal="center" wrapText="1"/>
    </xf>
    <xf numFmtId="166" fontId="45" fillId="21" borderId="48" xfId="2" applyNumberFormat="1" applyFont="1" applyFill="1" applyBorder="1" applyAlignment="1">
      <alignment horizontal="center" wrapText="1"/>
    </xf>
    <xf numFmtId="0" fontId="45" fillId="21" borderId="49" xfId="0" applyFont="1" applyFill="1" applyBorder="1" applyAlignment="1">
      <alignment horizontal="center" wrapText="1"/>
    </xf>
    <xf numFmtId="0" fontId="36" fillId="18" borderId="48" xfId="0" applyFont="1" applyFill="1" applyBorder="1" applyAlignment="1">
      <alignment horizontal="center" wrapText="1"/>
    </xf>
    <xf numFmtId="166" fontId="36" fillId="18" borderId="48" xfId="2" applyNumberFormat="1" applyFont="1" applyFill="1" applyBorder="1"/>
    <xf numFmtId="0" fontId="36" fillId="0" borderId="49" xfId="0" applyFont="1" applyFill="1" applyBorder="1" applyAlignment="1">
      <alignment horizontal="center" wrapText="1"/>
    </xf>
    <xf numFmtId="0" fontId="36" fillId="0" borderId="49" xfId="0" applyFont="1" applyFill="1" applyBorder="1"/>
    <xf numFmtId="0" fontId="46" fillId="0" borderId="47" xfId="0" applyFont="1" applyFill="1" applyBorder="1"/>
    <xf numFmtId="0" fontId="46" fillId="0" borderId="48" xfId="0" applyFont="1" applyFill="1" applyBorder="1"/>
    <xf numFmtId="166" fontId="46" fillId="0" borderId="48" xfId="2" applyNumberFormat="1" applyFont="1" applyFill="1" applyBorder="1"/>
    <xf numFmtId="1" fontId="46" fillId="0" borderId="48" xfId="1" applyNumberFormat="1" applyFont="1" applyFill="1" applyBorder="1"/>
    <xf numFmtId="0" fontId="46" fillId="0" borderId="49" xfId="2" applyNumberFormat="1" applyFont="1" applyFill="1" applyBorder="1"/>
    <xf numFmtId="1" fontId="46" fillId="0" borderId="48" xfId="2" applyNumberFormat="1" applyFont="1" applyFill="1" applyBorder="1"/>
    <xf numFmtId="1" fontId="37" fillId="7" borderId="34" xfId="0" applyNumberFormat="1" applyFont="1" applyFill="1" applyBorder="1"/>
    <xf numFmtId="1" fontId="37" fillId="7" borderId="0" xfId="1" applyNumberFormat="1" applyFont="1" applyFill="1"/>
    <xf numFmtId="1" fontId="36" fillId="0" borderId="37" xfId="1" applyNumberFormat="1" applyFont="1" applyFill="1" applyBorder="1"/>
    <xf numFmtId="1" fontId="37" fillId="7" borderId="0" xfId="1" applyNumberFormat="1" applyFont="1" applyFill="1" applyBorder="1"/>
    <xf numFmtId="1" fontId="37" fillId="7" borderId="0" xfId="1" applyNumberFormat="1" applyFont="1" applyFill="1" applyAlignment="1">
      <alignment horizontal="right"/>
    </xf>
    <xf numFmtId="2" fontId="37" fillId="7" borderId="0" xfId="0" applyNumberFormat="1" applyFont="1" applyFill="1"/>
    <xf numFmtId="1" fontId="37" fillId="7" borderId="0" xfId="0" applyNumberFormat="1" applyFont="1" applyFill="1"/>
    <xf numFmtId="166" fontId="36" fillId="0" borderId="12" xfId="2" applyNumberFormat="1" applyFont="1" applyFill="1" applyBorder="1" applyAlignment="1">
      <alignment horizontal="center" wrapText="1"/>
    </xf>
    <xf numFmtId="0" fontId="36" fillId="0" borderId="0" xfId="2" applyNumberFormat="1" applyFont="1" applyFill="1" applyBorder="1"/>
    <xf numFmtId="166" fontId="36" fillId="0" borderId="0" xfId="2" applyNumberFormat="1" applyFont="1" applyFill="1" applyBorder="1"/>
    <xf numFmtId="0" fontId="36" fillId="0" borderId="0" xfId="0" applyNumberFormat="1" applyFont="1" applyFill="1" applyBorder="1"/>
    <xf numFmtId="0" fontId="36" fillId="0" borderId="12" xfId="0" applyFont="1" applyFill="1" applyBorder="1" applyAlignment="1">
      <alignment horizontal="center" wrapText="1"/>
    </xf>
    <xf numFmtId="0" fontId="37" fillId="0" borderId="0" xfId="0" applyNumberFormat="1" applyFont="1" applyFill="1"/>
    <xf numFmtId="0" fontId="33" fillId="7" borderId="0" xfId="0" applyFont="1" applyFill="1" applyBorder="1"/>
    <xf numFmtId="0" fontId="33" fillId="7" borderId="0" xfId="0" applyFont="1" applyFill="1" applyBorder="1" applyAlignment="1">
      <alignment horizontal="center"/>
    </xf>
    <xf numFmtId="0" fontId="33" fillId="7" borderId="0" xfId="0" applyFont="1" applyFill="1"/>
    <xf numFmtId="0" fontId="33" fillId="7" borderId="0" xfId="0" applyFont="1" applyFill="1" applyAlignment="1">
      <alignment horizontal="center"/>
    </xf>
    <xf numFmtId="0" fontId="33" fillId="7" borderId="9" xfId="0" applyFont="1" applyFill="1" applyBorder="1"/>
    <xf numFmtId="0" fontId="33" fillId="7" borderId="9" xfId="0" applyFont="1" applyFill="1" applyBorder="1" applyAlignment="1">
      <alignment horizontal="center"/>
    </xf>
    <xf numFmtId="0" fontId="38" fillId="7" borderId="0" xfId="0" applyFont="1" applyFill="1"/>
    <xf numFmtId="0" fontId="38" fillId="7" borderId="0" xfId="0" applyFont="1" applyFill="1" applyAlignment="1">
      <alignment horizontal="center"/>
    </xf>
    <xf numFmtId="0" fontId="31" fillId="7" borderId="0" xfId="0" applyFont="1" applyFill="1"/>
    <xf numFmtId="0" fontId="31" fillId="7" borderId="0" xfId="0" applyFont="1" applyFill="1" applyAlignment="1">
      <alignment horizontal="center"/>
    </xf>
    <xf numFmtId="0" fontId="37" fillId="7" borderId="0" xfId="0" applyFont="1" applyFill="1" applyAlignment="1">
      <alignment horizontal="center"/>
    </xf>
    <xf numFmtId="0" fontId="37" fillId="7" borderId="0" xfId="0" applyFont="1" applyFill="1" applyBorder="1" applyAlignment="1">
      <alignment horizontal="center"/>
    </xf>
    <xf numFmtId="166" fontId="45" fillId="20" borderId="44" xfId="2" applyNumberFormat="1" applyFont="1" applyFill="1" applyBorder="1" applyAlignment="1">
      <alignment horizontal="center" vertical="top"/>
    </xf>
    <xf numFmtId="166" fontId="45" fillId="20" borderId="50" xfId="2" applyNumberFormat="1" applyFont="1" applyFill="1" applyBorder="1" applyAlignment="1">
      <alignment horizontal="center" vertical="top"/>
    </xf>
    <xf numFmtId="0" fontId="36" fillId="7" borderId="0" xfId="0" applyFont="1" applyFill="1"/>
    <xf numFmtId="0" fontId="32" fillId="7" borderId="12" xfId="0" applyFont="1" applyFill="1" applyBorder="1" applyAlignment="1">
      <alignment horizontal="left"/>
    </xf>
    <xf numFmtId="0" fontId="36" fillId="7" borderId="12" xfId="0" applyFont="1" applyFill="1" applyBorder="1"/>
    <xf numFmtId="0" fontId="32" fillId="7" borderId="0" xfId="0" applyFont="1" applyFill="1"/>
    <xf numFmtId="0" fontId="32" fillId="7" borderId="12" xfId="0" applyFont="1" applyFill="1" applyBorder="1"/>
    <xf numFmtId="0" fontId="33" fillId="0" borderId="0" xfId="0" applyFont="1" applyAlignment="1">
      <alignment horizontal="left" vertical="center" indent="14"/>
    </xf>
    <xf numFmtId="0" fontId="47" fillId="0" borderId="0" xfId="0" applyFont="1" applyAlignment="1">
      <alignment horizontal="left" vertical="center" indent="14"/>
    </xf>
  </cellXfs>
  <cellStyles count="22">
    <cellStyle name="$" xfId="12"/>
    <cellStyle name="$ 2" xfId="11"/>
    <cellStyle name="$_B-Solar Budget Template" xfId="13"/>
    <cellStyle name="Comma" xfId="1" builtinId="3"/>
    <cellStyle name="Comma 2" xfId="5"/>
    <cellStyle name="Comma 3" xfId="14"/>
    <cellStyle name="Comma 4" xfId="15"/>
    <cellStyle name="Currency" xfId="2" builtinId="4"/>
    <cellStyle name="Currency 2" xfId="6"/>
    <cellStyle name="Currency 3" xfId="16"/>
    <cellStyle name="Currency 4" xfId="17"/>
    <cellStyle name="Hyperlink 2" xfId="8"/>
    <cellStyle name="Normal" xfId="0" builtinId="0"/>
    <cellStyle name="Normal 2" xfId="4"/>
    <cellStyle name="Normal 3" xfId="18"/>
    <cellStyle name="Normal 4" xfId="19"/>
    <cellStyle name="Normal 5" xfId="9"/>
    <cellStyle name="Normal 6" xfId="20"/>
    <cellStyle name="Percent" xfId="3" builtinId="5"/>
    <cellStyle name="Percent 2" xfId="7"/>
    <cellStyle name="Percent 3" xfId="21"/>
    <cellStyle name="Table Title" xfId="10"/>
  </cellStyles>
  <dxfs count="14">
    <dxf>
      <numFmt numFmtId="177" formatCode="_ [$₪-40D]\ * #,##0_ ;_ [$₪-40D]\ * \-#,##0_ ;_ [$₪-40D]\ * &quot;-&quot;_ ;_ @_ "/>
    </dxf>
    <dxf>
      <numFmt numFmtId="177" formatCode="_ [$₪-40D]\ * #,##0_ ;_ [$₪-40D]\ * \-#,##0_ ;_ [$₪-40D]\ * &quot;-&quot;_ ;_ @_ "/>
    </dxf>
    <dxf>
      <numFmt numFmtId="177" formatCode="_ [$₪-40D]\ * #,##0_ ;_ [$₪-40D]\ * \-#,##0_ ;_ [$₪-40D]\ * &quot;-&quot;_ ;_ @_ "/>
    </dxf>
    <dxf>
      <numFmt numFmtId="177" formatCode="_ [$₪-40D]\ * #,##0_ ;_ [$₪-40D]\ * \-#,##0_ ;_ [$₪-40D]\ * &quot;-&quot;_ ;_ @_ "/>
    </dxf>
    <dxf>
      <numFmt numFmtId="177" formatCode="_ [$₪-40D]\ * #,##0_ ;_ [$₪-40D]\ * \-#,##0_ ;_ [$₪-40D]\ * &quot;-&quot;_ ;_ @_ "/>
    </dxf>
    <dxf>
      <numFmt numFmtId="178" formatCode="[$₪-40D]\ #,##0"/>
    </dxf>
    <dxf>
      <fill>
        <patternFill>
          <bgColor theme="2" tint="-0.24994659260841701"/>
        </patternFill>
      </fill>
    </dxf>
    <dxf>
      <numFmt numFmtId="177" formatCode="_ [$₪-40D]\ * #,##0_ ;_ [$₪-40D]\ * \-#,##0_ ;_ [$₪-40D]\ * &quot;-&quot;_ ;_ @_ "/>
    </dxf>
    <dxf>
      <numFmt numFmtId="177" formatCode="_ [$₪-40D]\ * #,##0_ ;_ [$₪-40D]\ * \-#,##0_ ;_ [$₪-40D]\ * &quot;-&quot;_ ;_ @_ "/>
    </dxf>
    <dxf>
      <numFmt numFmtId="177" formatCode="_ [$₪-40D]\ * #,##0_ ;_ [$₪-40D]\ * \-#,##0_ ;_ [$₪-40D]\ * &quot;-&quot;_ ;_ @_ "/>
    </dxf>
    <dxf>
      <numFmt numFmtId="177" formatCode="_ [$₪-40D]\ * #,##0_ ;_ [$₪-40D]\ * \-#,##0_ ;_ [$₪-40D]\ * &quot;-&quot;_ ;_ @_ "/>
    </dxf>
    <dxf>
      <numFmt numFmtId="177" formatCode="_ [$₪-40D]\ * #,##0_ ;_ [$₪-40D]\ * \-#,##0_ ;_ [$₪-40D]\ * &quot;-&quot;_ ;_ @_ "/>
    </dxf>
    <dxf>
      <numFmt numFmtId="178" formatCode="[$₪-40D]\ #,##0"/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85725</xdr:rowOff>
    </xdr:from>
    <xdr:to>
      <xdr:col>0</xdr:col>
      <xdr:colOff>1037784</xdr:colOff>
      <xdr:row>1</xdr:row>
      <xdr:rowOff>213360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5725"/>
          <a:ext cx="942534" cy="365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\Users\danaby\Documents\Finance\Plan\2010%20H2%202011%20H1\SundaySky%202010%20June%202011%20plan%207.20FINAL%20(no%20cutoffs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\D\NEW%20bsbk\Clients\Extricom\report%20pack\09-2002\Extricom%2009%20200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\D\NEW%20bsbk\Clients\Vimatix\B%20PLAN\scenario01-Derek-irit0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elly\AppData\Local\Microsoft\Windows\Temporary%20Internet%20Files\Content.Outlook\EDOIZKYI\2013%20Plan%20-%20Marketin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anaby\Desktop\2013%20Budget%20-%20Sep%20-\2013%20Plan%20-%20Delivery-Op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elly\AppData\Local\Microsoft\Windows\Temporary%20Internet%20Files\Content.Outlook\EDOIZKYI\2014%20Plan%20-%20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Balance Sheet"/>
      <sheetName val="Budget Cash Flow (2)"/>
      <sheetName val="Summary P&amp;L"/>
      <sheetName val="Budget Cash Flow"/>
      <sheetName val=" Monthly P&amp;L"/>
      <sheetName val="Revenue 7.20"/>
      <sheetName val="June -2010"/>
      <sheetName val="COG Exp."/>
      <sheetName val="R&amp;D"/>
      <sheetName val="PS &amp; Ops"/>
      <sheetName val="Creative"/>
      <sheetName val="Sales EMEA"/>
      <sheetName val="P&amp;M"/>
      <sheetName val="USA"/>
      <sheetName val="G&amp;A"/>
      <sheetName val="Cap Exp."/>
      <sheetName val="HR"/>
      <sheetName val="Sheet2"/>
      <sheetName val="HR Budget 2010"/>
      <sheetName val="Assumptions"/>
      <sheetName val="IL Staff"/>
      <sheetName val="US Staff "/>
      <sheetName val="Rev - 2010"/>
      <sheetName val="Ops Cost"/>
      <sheetName val="Revenue"/>
      <sheetName val="Sheet1"/>
      <sheetName val="Sheet4"/>
    </sheetNames>
    <sheetDataSet>
      <sheetData sheetId="0">
        <row r="14">
          <cell r="A14">
            <v>100000</v>
          </cell>
          <cell r="G14">
            <v>0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 t="e">
            <v>#REF!</v>
          </cell>
          <cell r="Q14">
            <v>0</v>
          </cell>
          <cell r="R14">
            <v>0</v>
          </cell>
          <cell r="S14">
            <v>0</v>
          </cell>
          <cell r="T14">
            <v>1269202.5457334365</v>
          </cell>
          <cell r="U14">
            <v>744824.00668306812</v>
          </cell>
          <cell r="V14" t="e">
            <v>#REF!</v>
          </cell>
          <cell r="X14">
            <v>358086.11979590647</v>
          </cell>
          <cell r="Y14">
            <v>-36972.35394354671</v>
          </cell>
          <cell r="Z14">
            <v>-425996.08400259615</v>
          </cell>
          <cell r="AA14">
            <v>-1257775.9169575158</v>
          </cell>
          <cell r="AB14">
            <v>-1257775.9169575158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  <cell r="AQ14" t="e">
            <v>#REF!</v>
          </cell>
          <cell r="AR14" t="e">
            <v>#REF!</v>
          </cell>
          <cell r="AS14" t="e">
            <v>#REF!</v>
          </cell>
          <cell r="AT14" t="e">
            <v>#REF!</v>
          </cell>
          <cell r="AU14" t="e">
            <v>#REF!</v>
          </cell>
          <cell r="AV14" t="e">
            <v>#REF!</v>
          </cell>
          <cell r="AX14" t="e">
            <v>#REF!</v>
          </cell>
          <cell r="AY14" t="e">
            <v>#REF!</v>
          </cell>
          <cell r="AZ14" t="e">
            <v>#REF!</v>
          </cell>
          <cell r="BA14" t="e">
            <v>#REF!</v>
          </cell>
          <cell r="BB14" t="e">
            <v>#REF!</v>
          </cell>
          <cell r="BC14" t="e">
            <v>#REF!</v>
          </cell>
          <cell r="BD14" t="e">
            <v>#REF!</v>
          </cell>
          <cell r="BE14" t="e">
            <v>#REF!</v>
          </cell>
          <cell r="BF14" t="e">
            <v>#REF!</v>
          </cell>
          <cell r="BG14" t="e">
            <v>#REF!</v>
          </cell>
          <cell r="BH14" t="e">
            <v>#REF!</v>
          </cell>
          <cell r="BI14" t="e">
            <v>#REF!</v>
          </cell>
        </row>
        <row r="15">
          <cell r="A15">
            <v>0</v>
          </cell>
          <cell r="G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</row>
        <row r="16">
          <cell r="A16">
            <v>110000</v>
          </cell>
          <cell r="G16">
            <v>0</v>
          </cell>
          <cell r="K16">
            <v>52540</v>
          </cell>
          <cell r="L16">
            <v>110260.49</v>
          </cell>
          <cell r="M16">
            <v>83828.490000000005</v>
          </cell>
          <cell r="N16">
            <v>61286</v>
          </cell>
          <cell r="O16">
            <v>55708</v>
          </cell>
          <cell r="P16">
            <v>84324.1</v>
          </cell>
          <cell r="Q16">
            <v>122669.1</v>
          </cell>
          <cell r="R16">
            <v>111750</v>
          </cell>
          <cell r="S16">
            <v>175500</v>
          </cell>
          <cell r="T16">
            <v>229500</v>
          </cell>
          <cell r="U16">
            <v>239250</v>
          </cell>
          <cell r="V16">
            <v>367500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>
            <v>507375</v>
          </cell>
          <cell r="AI16">
            <v>607875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  <cell r="AQ16" t="e">
            <v>#REF!</v>
          </cell>
          <cell r="AR16" t="e">
            <v>#REF!</v>
          </cell>
          <cell r="AS16" t="e">
            <v>#REF!</v>
          </cell>
          <cell r="AT16" t="e">
            <v>#REF!</v>
          </cell>
          <cell r="AU16" t="e">
            <v>#REF!</v>
          </cell>
          <cell r="AV16" t="e">
            <v>#REF!</v>
          </cell>
          <cell r="AX16" t="e">
            <v>#REF!</v>
          </cell>
          <cell r="AY16" t="e">
            <v>#REF!</v>
          </cell>
          <cell r="AZ16" t="e">
            <v>#REF!</v>
          </cell>
          <cell r="BA16" t="e">
            <v>#REF!</v>
          </cell>
          <cell r="BB16" t="e">
            <v>#REF!</v>
          </cell>
          <cell r="BC16" t="e">
            <v>#REF!</v>
          </cell>
          <cell r="BD16" t="e">
            <v>#REF!</v>
          </cell>
          <cell r="BE16" t="e">
            <v>#REF!</v>
          </cell>
          <cell r="BF16" t="e">
            <v>#REF!</v>
          </cell>
          <cell r="BG16" t="e">
            <v>#REF!</v>
          </cell>
          <cell r="BH16" t="e">
            <v>#REF!</v>
          </cell>
          <cell r="BI16" t="e">
            <v>#REF!</v>
          </cell>
        </row>
        <row r="17">
          <cell r="A17">
            <v>0</v>
          </cell>
          <cell r="G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</row>
        <row r="18">
          <cell r="A18">
            <v>130000</v>
          </cell>
          <cell r="G18">
            <v>150000</v>
          </cell>
          <cell r="K18">
            <v>150000</v>
          </cell>
          <cell r="L18">
            <v>150000</v>
          </cell>
          <cell r="M18">
            <v>150000</v>
          </cell>
          <cell r="N18">
            <v>150000</v>
          </cell>
          <cell r="O18">
            <v>150000</v>
          </cell>
          <cell r="P18">
            <v>150000</v>
          </cell>
          <cell r="Q18">
            <v>150000</v>
          </cell>
          <cell r="R18">
            <v>150000</v>
          </cell>
          <cell r="S18">
            <v>150000</v>
          </cell>
          <cell r="T18">
            <v>150000</v>
          </cell>
          <cell r="U18">
            <v>150000</v>
          </cell>
          <cell r="V18">
            <v>150000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</row>
        <row r="19">
          <cell r="A19">
            <v>0</v>
          </cell>
          <cell r="G19">
            <v>150000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 t="e">
            <v>#REF!</v>
          </cell>
          <cell r="Q19">
            <v>272669.09999999998</v>
          </cell>
          <cell r="R19">
            <v>261750</v>
          </cell>
          <cell r="S19">
            <v>325500</v>
          </cell>
          <cell r="T19">
            <v>1648702.5457334365</v>
          </cell>
          <cell r="U19">
            <v>1134074.0066830681</v>
          </cell>
          <cell r="V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  <cell r="AQ19" t="e">
            <v>#REF!</v>
          </cell>
          <cell r="AR19" t="e">
            <v>#REF!</v>
          </cell>
          <cell r="AS19" t="e">
            <v>#REF!</v>
          </cell>
          <cell r="AT19" t="e">
            <v>#REF!</v>
          </cell>
          <cell r="AU19" t="e">
            <v>#REF!</v>
          </cell>
          <cell r="AV19" t="e">
            <v>#REF!</v>
          </cell>
          <cell r="AX19" t="e">
            <v>#REF!</v>
          </cell>
          <cell r="AY19" t="e">
            <v>#REF!</v>
          </cell>
          <cell r="AZ19" t="e">
            <v>#REF!</v>
          </cell>
          <cell r="BA19" t="e">
            <v>#REF!</v>
          </cell>
          <cell r="BB19" t="e">
            <v>#REF!</v>
          </cell>
          <cell r="BC19" t="e">
            <v>#REF!</v>
          </cell>
          <cell r="BD19" t="e">
            <v>#REF!</v>
          </cell>
          <cell r="BE19" t="e">
            <v>#REF!</v>
          </cell>
          <cell r="BF19" t="e">
            <v>#REF!</v>
          </cell>
          <cell r="BG19" t="e">
            <v>#REF!</v>
          </cell>
          <cell r="BH19" t="e">
            <v>#REF!</v>
          </cell>
          <cell r="BI19" t="e">
            <v>#REF!</v>
          </cell>
        </row>
        <row r="20">
          <cell r="A20">
            <v>0</v>
          </cell>
          <cell r="G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K20">
            <v>0</v>
          </cell>
          <cell r="AV20">
            <v>0</v>
          </cell>
          <cell r="AX20">
            <v>0</v>
          </cell>
          <cell r="BI20">
            <v>0</v>
          </cell>
        </row>
        <row r="21">
          <cell r="A21">
            <v>300000</v>
          </cell>
          <cell r="G21">
            <v>100000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 t="e">
            <v>#REF!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U21" t="e">
            <v>#REF!</v>
          </cell>
          <cell r="V21" t="e">
            <v>#REF!</v>
          </cell>
          <cell r="X21" t="e">
            <v>#REF!</v>
          </cell>
          <cell r="Y21" t="e">
            <v>#REF!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  <cell r="AQ21" t="e">
            <v>#REF!</v>
          </cell>
          <cell r="AR21" t="e">
            <v>#REF!</v>
          </cell>
          <cell r="AS21" t="e">
            <v>#REF!</v>
          </cell>
          <cell r="AT21" t="e">
            <v>#REF!</v>
          </cell>
          <cell r="AU21" t="e">
            <v>#REF!</v>
          </cell>
          <cell r="AV21" t="e">
            <v>#REF!</v>
          </cell>
          <cell r="AX21" t="e">
            <v>#REF!</v>
          </cell>
          <cell r="AY21" t="e">
            <v>#REF!</v>
          </cell>
          <cell r="AZ21" t="e">
            <v>#REF!</v>
          </cell>
          <cell r="BA21" t="e">
            <v>#REF!</v>
          </cell>
          <cell r="BB21" t="e">
            <v>#REF!</v>
          </cell>
          <cell r="BC21" t="e">
            <v>#REF!</v>
          </cell>
          <cell r="BD21" t="e">
            <v>#REF!</v>
          </cell>
          <cell r="BE21" t="e">
            <v>#REF!</v>
          </cell>
          <cell r="BF21" t="e">
            <v>#REF!</v>
          </cell>
          <cell r="BG21" t="e">
            <v>#REF!</v>
          </cell>
          <cell r="BH21" t="e">
            <v>#REF!</v>
          </cell>
          <cell r="BI21" t="e">
            <v>#REF!</v>
          </cell>
        </row>
        <row r="22">
          <cell r="A22">
            <v>300001</v>
          </cell>
          <cell r="G22">
            <v>15000</v>
          </cell>
          <cell r="K22">
            <v>15000</v>
          </cell>
          <cell r="L22">
            <v>15000</v>
          </cell>
          <cell r="M22">
            <v>15000</v>
          </cell>
          <cell r="N22">
            <v>15000</v>
          </cell>
          <cell r="O22">
            <v>15000</v>
          </cell>
          <cell r="P22">
            <v>15000</v>
          </cell>
          <cell r="Q22">
            <v>15000</v>
          </cell>
          <cell r="R22">
            <v>15000</v>
          </cell>
          <cell r="S22">
            <v>15000</v>
          </cell>
          <cell r="T22">
            <v>15000</v>
          </cell>
          <cell r="U22">
            <v>15000</v>
          </cell>
          <cell r="V22">
            <v>15000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  <cell r="AQ22" t="e">
            <v>#REF!</v>
          </cell>
          <cell r="AR22" t="e">
            <v>#REF!</v>
          </cell>
          <cell r="AS22" t="e">
            <v>#REF!</v>
          </cell>
          <cell r="AT22" t="e">
            <v>#REF!</v>
          </cell>
          <cell r="AU22" t="e">
            <v>#REF!</v>
          </cell>
          <cell r="AV22" t="e">
            <v>#REF!</v>
          </cell>
          <cell r="AX22" t="e">
            <v>#REF!</v>
          </cell>
          <cell r="AY22" t="e">
            <v>#REF!</v>
          </cell>
          <cell r="AZ22" t="e">
            <v>#REF!</v>
          </cell>
          <cell r="BA22" t="e">
            <v>#REF!</v>
          </cell>
          <cell r="BB22" t="e">
            <v>#REF!</v>
          </cell>
          <cell r="BC22" t="e">
            <v>#REF!</v>
          </cell>
          <cell r="BD22" t="e">
            <v>#REF!</v>
          </cell>
          <cell r="BE22" t="e">
            <v>#REF!</v>
          </cell>
          <cell r="BF22" t="e">
            <v>#REF!</v>
          </cell>
          <cell r="BG22" t="e">
            <v>#REF!</v>
          </cell>
          <cell r="BH22" t="e">
            <v>#REF!</v>
          </cell>
          <cell r="BI22" t="e">
            <v>#REF!</v>
          </cell>
        </row>
        <row r="23">
          <cell r="A23">
            <v>300002</v>
          </cell>
          <cell r="G23">
            <v>5000</v>
          </cell>
          <cell r="K23">
            <v>5000</v>
          </cell>
          <cell r="L23">
            <v>5000</v>
          </cell>
          <cell r="M23">
            <v>5000</v>
          </cell>
          <cell r="N23">
            <v>5000</v>
          </cell>
          <cell r="O23">
            <v>5000</v>
          </cell>
          <cell r="P23">
            <v>5000</v>
          </cell>
          <cell r="Q23">
            <v>5000</v>
          </cell>
          <cell r="R23">
            <v>5000</v>
          </cell>
          <cell r="S23">
            <v>5000</v>
          </cell>
          <cell r="T23">
            <v>5000</v>
          </cell>
          <cell r="U23">
            <v>5000</v>
          </cell>
          <cell r="V23">
            <v>5000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  <cell r="AQ23" t="e">
            <v>#REF!</v>
          </cell>
          <cell r="AR23" t="e">
            <v>#REF!</v>
          </cell>
          <cell r="AS23" t="e">
            <v>#REF!</v>
          </cell>
          <cell r="AT23" t="e">
            <v>#REF!</v>
          </cell>
          <cell r="AU23" t="e">
            <v>#REF!</v>
          </cell>
          <cell r="AV23" t="e">
            <v>#REF!</v>
          </cell>
          <cell r="AX23" t="e">
            <v>#REF!</v>
          </cell>
          <cell r="AY23" t="e">
            <v>#REF!</v>
          </cell>
          <cell r="AZ23" t="e">
            <v>#REF!</v>
          </cell>
          <cell r="BA23" t="e">
            <v>#REF!</v>
          </cell>
          <cell r="BB23" t="e">
            <v>#REF!</v>
          </cell>
          <cell r="BC23" t="e">
            <v>#REF!</v>
          </cell>
          <cell r="BD23" t="e">
            <v>#REF!</v>
          </cell>
          <cell r="BE23" t="e">
            <v>#REF!</v>
          </cell>
          <cell r="BF23" t="e">
            <v>#REF!</v>
          </cell>
          <cell r="BG23" t="e">
            <v>#REF!</v>
          </cell>
          <cell r="BH23" t="e">
            <v>#REF!</v>
          </cell>
          <cell r="BI23" t="e">
            <v>#REF!</v>
          </cell>
        </row>
        <row r="24">
          <cell r="A24">
            <v>300004</v>
          </cell>
          <cell r="G24">
            <v>25000</v>
          </cell>
          <cell r="K24">
            <v>25000</v>
          </cell>
          <cell r="L24">
            <v>25000</v>
          </cell>
          <cell r="M24">
            <v>25000</v>
          </cell>
          <cell r="N24">
            <v>25000</v>
          </cell>
          <cell r="O24">
            <v>25000</v>
          </cell>
          <cell r="P24">
            <v>25000</v>
          </cell>
          <cell r="Q24">
            <v>25000</v>
          </cell>
          <cell r="R24">
            <v>25000</v>
          </cell>
          <cell r="S24">
            <v>25000</v>
          </cell>
          <cell r="T24">
            <v>25000</v>
          </cell>
          <cell r="U24">
            <v>25000</v>
          </cell>
          <cell r="V24">
            <v>25000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  <cell r="AQ24" t="e">
            <v>#REF!</v>
          </cell>
          <cell r="AR24" t="e">
            <v>#REF!</v>
          </cell>
          <cell r="AS24" t="e">
            <v>#REF!</v>
          </cell>
          <cell r="AT24" t="e">
            <v>#REF!</v>
          </cell>
          <cell r="AU24" t="e">
            <v>#REF!</v>
          </cell>
          <cell r="AV24" t="e">
            <v>#REF!</v>
          </cell>
          <cell r="AX24" t="e">
            <v>#REF!</v>
          </cell>
          <cell r="AY24" t="e">
            <v>#REF!</v>
          </cell>
          <cell r="AZ24" t="e">
            <v>#REF!</v>
          </cell>
          <cell r="BA24" t="e">
            <v>#REF!</v>
          </cell>
          <cell r="BB24" t="e">
            <v>#REF!</v>
          </cell>
          <cell r="BC24" t="e">
            <v>#REF!</v>
          </cell>
          <cell r="BD24" t="e">
            <v>#REF!</v>
          </cell>
          <cell r="BE24" t="e">
            <v>#REF!</v>
          </cell>
          <cell r="BF24" t="e">
            <v>#REF!</v>
          </cell>
          <cell r="BG24" t="e">
            <v>#REF!</v>
          </cell>
          <cell r="BH24" t="e">
            <v>#REF!</v>
          </cell>
          <cell r="BI24" t="e">
            <v>#REF!</v>
          </cell>
        </row>
        <row r="25">
          <cell r="A25">
            <v>300004</v>
          </cell>
          <cell r="G25">
            <v>20000</v>
          </cell>
          <cell r="K25">
            <v>20000</v>
          </cell>
          <cell r="L25">
            <v>20000</v>
          </cell>
          <cell r="M25">
            <v>20000</v>
          </cell>
          <cell r="N25">
            <v>20000</v>
          </cell>
          <cell r="O25">
            <v>20000</v>
          </cell>
          <cell r="P25">
            <v>20000</v>
          </cell>
          <cell r="Q25">
            <v>20000</v>
          </cell>
          <cell r="R25">
            <v>20000</v>
          </cell>
          <cell r="S25">
            <v>20000</v>
          </cell>
          <cell r="T25">
            <v>20000</v>
          </cell>
          <cell r="U25">
            <v>20000</v>
          </cell>
          <cell r="V25">
            <v>20000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  <cell r="AQ25" t="e">
            <v>#REF!</v>
          </cell>
          <cell r="AR25" t="e">
            <v>#REF!</v>
          </cell>
          <cell r="AS25" t="e">
            <v>#REF!</v>
          </cell>
          <cell r="AT25" t="e">
            <v>#REF!</v>
          </cell>
          <cell r="AU25" t="e">
            <v>#REF!</v>
          </cell>
          <cell r="AV25" t="e">
            <v>#REF!</v>
          </cell>
          <cell r="AX25" t="e">
            <v>#REF!</v>
          </cell>
          <cell r="AY25" t="e">
            <v>#REF!</v>
          </cell>
          <cell r="AZ25" t="e">
            <v>#REF!</v>
          </cell>
          <cell r="BA25" t="e">
            <v>#REF!</v>
          </cell>
          <cell r="BB25" t="e">
            <v>#REF!</v>
          </cell>
          <cell r="BC25" t="e">
            <v>#REF!</v>
          </cell>
          <cell r="BD25" t="e">
            <v>#REF!</v>
          </cell>
          <cell r="BE25" t="e">
            <v>#REF!</v>
          </cell>
          <cell r="BF25" t="e">
            <v>#REF!</v>
          </cell>
          <cell r="BG25" t="e">
            <v>#REF!</v>
          </cell>
          <cell r="BH25" t="e">
            <v>#REF!</v>
          </cell>
          <cell r="BI25" t="e">
            <v>#REF!</v>
          </cell>
        </row>
        <row r="26">
          <cell r="A26">
            <v>310</v>
          </cell>
          <cell r="G26">
            <v>-80000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 t="e">
            <v>#REF!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  <cell r="AQ26" t="e">
            <v>#REF!</v>
          </cell>
          <cell r="AR26" t="e">
            <v>#REF!</v>
          </cell>
          <cell r="AS26" t="e">
            <v>#REF!</v>
          </cell>
          <cell r="AT26" t="e">
            <v>#REF!</v>
          </cell>
          <cell r="AU26" t="e">
            <v>#REF!</v>
          </cell>
          <cell r="AV26" t="e">
            <v>#REF!</v>
          </cell>
          <cell r="AX26" t="e">
            <v>#REF!</v>
          </cell>
          <cell r="AY26" t="e">
            <v>#REF!</v>
          </cell>
          <cell r="AZ26" t="e">
            <v>#REF!</v>
          </cell>
          <cell r="BA26" t="e">
            <v>#REF!</v>
          </cell>
          <cell r="BB26" t="e">
            <v>#REF!</v>
          </cell>
          <cell r="BC26" t="e">
            <v>#REF!</v>
          </cell>
          <cell r="BD26" t="e">
            <v>#REF!</v>
          </cell>
          <cell r="BE26" t="e">
            <v>#REF!</v>
          </cell>
          <cell r="BF26" t="e">
            <v>#REF!</v>
          </cell>
          <cell r="BG26" t="e">
            <v>#REF!</v>
          </cell>
          <cell r="BH26" t="e">
            <v>#REF!</v>
          </cell>
          <cell r="BI26" t="e">
            <v>#REF!</v>
          </cell>
        </row>
        <row r="27">
          <cell r="A27">
            <v>0</v>
          </cell>
          <cell r="G27">
            <v>85000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 t="e">
            <v>#REF!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  <cell r="AQ27" t="e">
            <v>#REF!</v>
          </cell>
          <cell r="AR27" t="e">
            <v>#REF!</v>
          </cell>
          <cell r="AS27" t="e">
            <v>#REF!</v>
          </cell>
          <cell r="AT27" t="e">
            <v>#REF!</v>
          </cell>
          <cell r="AU27" t="e">
            <v>#REF!</v>
          </cell>
          <cell r="AV27" t="e">
            <v>#REF!</v>
          </cell>
          <cell r="AX27" t="e">
            <v>#REF!</v>
          </cell>
          <cell r="AY27" t="e">
            <v>#REF!</v>
          </cell>
          <cell r="AZ27" t="e">
            <v>#REF!</v>
          </cell>
          <cell r="BA27" t="e">
            <v>#REF!</v>
          </cell>
          <cell r="BB27" t="e">
            <v>#REF!</v>
          </cell>
          <cell r="BC27" t="e">
            <v>#REF!</v>
          </cell>
          <cell r="BD27" t="e">
            <v>#REF!</v>
          </cell>
          <cell r="BE27" t="e">
            <v>#REF!</v>
          </cell>
          <cell r="BF27" t="e">
            <v>#REF!</v>
          </cell>
          <cell r="BG27" t="e">
            <v>#REF!</v>
          </cell>
          <cell r="BH27" t="e">
            <v>#REF!</v>
          </cell>
          <cell r="BI27" t="e">
            <v>#REF!</v>
          </cell>
        </row>
        <row r="28">
          <cell r="A28">
            <v>0</v>
          </cell>
          <cell r="G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K28">
            <v>0</v>
          </cell>
          <cell r="AV28">
            <v>0</v>
          </cell>
          <cell r="AX28">
            <v>0</v>
          </cell>
          <cell r="BI28">
            <v>0</v>
          </cell>
        </row>
        <row r="29">
          <cell r="A29">
            <v>400000</v>
          </cell>
          <cell r="G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</row>
        <row r="30">
          <cell r="A30">
            <v>410000</v>
          </cell>
          <cell r="G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</row>
        <row r="31">
          <cell r="A31">
            <v>0</v>
          </cell>
          <cell r="G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</row>
        <row r="32">
          <cell r="A32">
            <v>0</v>
          </cell>
          <cell r="G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K32">
            <v>0</v>
          </cell>
          <cell r="AV32">
            <v>0</v>
          </cell>
          <cell r="AX32">
            <v>0</v>
          </cell>
          <cell r="BI32">
            <v>0</v>
          </cell>
        </row>
        <row r="33">
          <cell r="A33">
            <v>450000</v>
          </cell>
          <cell r="G33">
            <v>16000</v>
          </cell>
          <cell r="K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 t="e">
            <v>#REF!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  <cell r="AE33" t="e">
            <v>#REF!</v>
          </cell>
          <cell r="AF33" t="e">
            <v>#REF!</v>
          </cell>
          <cell r="AG33" t="e">
            <v>#REF!</v>
          </cell>
          <cell r="AH33" t="e">
            <v>#REF!</v>
          </cell>
          <cell r="AI33" t="e">
            <v>#REF!</v>
          </cell>
          <cell r="AK33" t="e">
            <v>#REF!</v>
          </cell>
          <cell r="AL33" t="e">
            <v>#REF!</v>
          </cell>
          <cell r="AM33" t="e">
            <v>#REF!</v>
          </cell>
          <cell r="AN33" t="e">
            <v>#REF!</v>
          </cell>
          <cell r="AO33" t="e">
            <v>#REF!</v>
          </cell>
          <cell r="AP33" t="e">
            <v>#REF!</v>
          </cell>
          <cell r="AQ33" t="e">
            <v>#REF!</v>
          </cell>
          <cell r="AR33" t="e">
            <v>#REF!</v>
          </cell>
          <cell r="AS33" t="e">
            <v>#REF!</v>
          </cell>
          <cell r="AT33" t="e">
            <v>#REF!</v>
          </cell>
          <cell r="AU33" t="e">
            <v>#REF!</v>
          </cell>
          <cell r="AV33" t="e">
            <v>#REF!</v>
          </cell>
          <cell r="AX33" t="e">
            <v>#REF!</v>
          </cell>
          <cell r="AY33" t="e">
            <v>#REF!</v>
          </cell>
          <cell r="AZ33" t="e">
            <v>#REF!</v>
          </cell>
          <cell r="BA33" t="e">
            <v>#REF!</v>
          </cell>
          <cell r="BB33" t="e">
            <v>#REF!</v>
          </cell>
          <cell r="BC33" t="e">
            <v>#REF!</v>
          </cell>
          <cell r="BD33" t="e">
            <v>#REF!</v>
          </cell>
          <cell r="BE33" t="e">
            <v>#REF!</v>
          </cell>
          <cell r="BF33" t="e">
            <v>#REF!</v>
          </cell>
          <cell r="BG33" t="e">
            <v>#REF!</v>
          </cell>
          <cell r="BH33" t="e">
            <v>#REF!</v>
          </cell>
          <cell r="BI33" t="e">
            <v>#REF!</v>
          </cell>
        </row>
        <row r="34">
          <cell r="A34">
            <v>451000</v>
          </cell>
          <cell r="G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</row>
        <row r="35">
          <cell r="A35">
            <v>0</v>
          </cell>
          <cell r="G35">
            <v>16000</v>
          </cell>
          <cell r="K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 t="e">
            <v>#REF!</v>
          </cell>
          <cell r="Q35" t="e">
            <v>#REF!</v>
          </cell>
          <cell r="R35" t="e">
            <v>#REF!</v>
          </cell>
          <cell r="S35" t="e">
            <v>#REF!</v>
          </cell>
          <cell r="T35" t="e">
            <v>#REF!</v>
          </cell>
          <cell r="U35" t="e">
            <v>#REF!</v>
          </cell>
          <cell r="V35" t="e">
            <v>#REF!</v>
          </cell>
          <cell r="X35" t="e">
            <v>#REF!</v>
          </cell>
          <cell r="Y35" t="e">
            <v>#REF!</v>
          </cell>
          <cell r="Z35" t="e">
            <v>#REF!</v>
          </cell>
          <cell r="AA35" t="e">
            <v>#REF!</v>
          </cell>
          <cell r="AB35" t="e">
            <v>#REF!</v>
          </cell>
          <cell r="AC35" t="e">
            <v>#REF!</v>
          </cell>
          <cell r="AD35" t="e">
            <v>#REF!</v>
          </cell>
          <cell r="AE35" t="e">
            <v>#REF!</v>
          </cell>
          <cell r="AF35" t="e">
            <v>#REF!</v>
          </cell>
          <cell r="AG35" t="e">
            <v>#REF!</v>
          </cell>
          <cell r="AH35" t="e">
            <v>#REF!</v>
          </cell>
          <cell r="AI35" t="e">
            <v>#REF!</v>
          </cell>
          <cell r="AK35" t="e">
            <v>#REF!</v>
          </cell>
          <cell r="AL35" t="e">
            <v>#REF!</v>
          </cell>
          <cell r="AM35" t="e">
            <v>#REF!</v>
          </cell>
          <cell r="AN35" t="e">
            <v>#REF!</v>
          </cell>
          <cell r="AO35" t="e">
            <v>#REF!</v>
          </cell>
          <cell r="AP35" t="e">
            <v>#REF!</v>
          </cell>
          <cell r="AQ35" t="e">
            <v>#REF!</v>
          </cell>
          <cell r="AR35" t="e">
            <v>#REF!</v>
          </cell>
          <cell r="AS35" t="e">
            <v>#REF!</v>
          </cell>
          <cell r="AT35" t="e">
            <v>#REF!</v>
          </cell>
          <cell r="AU35" t="e">
            <v>#REF!</v>
          </cell>
          <cell r="AV35" t="e">
            <v>#REF!</v>
          </cell>
          <cell r="AX35" t="e">
            <v>#REF!</v>
          </cell>
          <cell r="AY35" t="e">
            <v>#REF!</v>
          </cell>
          <cell r="AZ35" t="e">
            <v>#REF!</v>
          </cell>
          <cell r="BA35" t="e">
            <v>#REF!</v>
          </cell>
          <cell r="BB35" t="e">
            <v>#REF!</v>
          </cell>
          <cell r="BC35" t="e">
            <v>#REF!</v>
          </cell>
          <cell r="BD35" t="e">
            <v>#REF!</v>
          </cell>
          <cell r="BE35" t="e">
            <v>#REF!</v>
          </cell>
          <cell r="BF35" t="e">
            <v>#REF!</v>
          </cell>
          <cell r="BG35" t="e">
            <v>#REF!</v>
          </cell>
          <cell r="BH35" t="e">
            <v>#REF!</v>
          </cell>
          <cell r="BI35" t="e">
            <v>#REF!</v>
          </cell>
        </row>
        <row r="36">
          <cell r="A36">
            <v>0</v>
          </cell>
          <cell r="G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</row>
        <row r="37">
          <cell r="A37">
            <v>0</v>
          </cell>
          <cell r="G37">
            <v>251000</v>
          </cell>
          <cell r="K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 t="e">
            <v>#REF!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  <cell r="AQ37" t="e">
            <v>#REF!</v>
          </cell>
          <cell r="AR37" t="e">
            <v>#REF!</v>
          </cell>
          <cell r="AS37" t="e">
            <v>#REF!</v>
          </cell>
          <cell r="AT37" t="e">
            <v>#REF!</v>
          </cell>
          <cell r="AU37" t="e">
            <v>#REF!</v>
          </cell>
          <cell r="AV37" t="e">
            <v>#REF!</v>
          </cell>
          <cell r="AX37" t="e">
            <v>#REF!</v>
          </cell>
          <cell r="AY37" t="e">
            <v>#REF!</v>
          </cell>
          <cell r="AZ37" t="e">
            <v>#REF!</v>
          </cell>
          <cell r="BA37" t="e">
            <v>#REF!</v>
          </cell>
          <cell r="BB37" t="e">
            <v>#REF!</v>
          </cell>
          <cell r="BC37" t="e">
            <v>#REF!</v>
          </cell>
          <cell r="BD37" t="e">
            <v>#REF!</v>
          </cell>
          <cell r="BE37" t="e">
            <v>#REF!</v>
          </cell>
          <cell r="BF37" t="e">
            <v>#REF!</v>
          </cell>
          <cell r="BG37" t="e">
            <v>#REF!</v>
          </cell>
          <cell r="BH37" t="e">
            <v>#REF!</v>
          </cell>
          <cell r="BI37" t="e">
            <v>#REF!</v>
          </cell>
        </row>
        <row r="38">
          <cell r="A38">
            <v>0</v>
          </cell>
          <cell r="G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V38">
            <v>0</v>
          </cell>
          <cell r="AX38">
            <v>0</v>
          </cell>
          <cell r="BI38">
            <v>0</v>
          </cell>
        </row>
        <row r="39">
          <cell r="A39">
            <v>0</v>
          </cell>
          <cell r="G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V39">
            <v>0</v>
          </cell>
          <cell r="AX39">
            <v>0</v>
          </cell>
          <cell r="BI39">
            <v>0</v>
          </cell>
        </row>
        <row r="40">
          <cell r="A40">
            <v>0</v>
          </cell>
          <cell r="G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V40">
            <v>0</v>
          </cell>
          <cell r="AX40">
            <v>0</v>
          </cell>
          <cell r="BI40">
            <v>0</v>
          </cell>
        </row>
        <row r="41">
          <cell r="A41">
            <v>0</v>
          </cell>
          <cell r="G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</row>
        <row r="42">
          <cell r="A42">
            <v>0</v>
          </cell>
          <cell r="G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</row>
        <row r="43">
          <cell r="A43">
            <v>520000</v>
          </cell>
          <cell r="G43">
            <v>0</v>
          </cell>
          <cell r="K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 t="e">
            <v>#REF!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  <cell r="AQ43" t="e">
            <v>#REF!</v>
          </cell>
          <cell r="AR43" t="e">
            <v>#REF!</v>
          </cell>
          <cell r="AS43" t="e">
            <v>#REF!</v>
          </cell>
          <cell r="AT43" t="e">
            <v>#REF!</v>
          </cell>
          <cell r="AU43" t="e">
            <v>#REF!</v>
          </cell>
          <cell r="AV43" t="e">
            <v>#REF!</v>
          </cell>
          <cell r="AX43" t="e">
            <v>#REF!</v>
          </cell>
          <cell r="AY43" t="e">
            <v>#REF!</v>
          </cell>
          <cell r="AZ43" t="e">
            <v>#REF!</v>
          </cell>
          <cell r="BA43" t="e">
            <v>#REF!</v>
          </cell>
          <cell r="BB43" t="e">
            <v>#REF!</v>
          </cell>
          <cell r="BC43" t="e">
            <v>#REF!</v>
          </cell>
          <cell r="BD43" t="e">
            <v>#REF!</v>
          </cell>
          <cell r="BE43" t="e">
            <v>#REF!</v>
          </cell>
          <cell r="BF43" t="e">
            <v>#REF!</v>
          </cell>
          <cell r="BG43" t="e">
            <v>#REF!</v>
          </cell>
          <cell r="BH43" t="e">
            <v>#REF!</v>
          </cell>
          <cell r="BI43" t="e">
            <v>#REF!</v>
          </cell>
        </row>
        <row r="44">
          <cell r="A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</row>
        <row r="45">
          <cell r="A45">
            <v>540000</v>
          </cell>
          <cell r="G45">
            <v>0</v>
          </cell>
          <cell r="K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U45" t="e">
            <v>#REF!</v>
          </cell>
          <cell r="V45" t="e">
            <v>#REF!</v>
          </cell>
          <cell r="X45" t="e">
            <v>#REF!</v>
          </cell>
          <cell r="Y45" t="e">
            <v>#REF!</v>
          </cell>
          <cell r="Z45" t="e">
            <v>#REF!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  <cell r="AQ45" t="e">
            <v>#REF!</v>
          </cell>
          <cell r="AR45" t="e">
            <v>#REF!</v>
          </cell>
          <cell r="AS45" t="e">
            <v>#REF!</v>
          </cell>
          <cell r="AT45" t="e">
            <v>#REF!</v>
          </cell>
          <cell r="AU45" t="e">
            <v>#REF!</v>
          </cell>
          <cell r="AV45" t="e">
            <v>#REF!</v>
          </cell>
          <cell r="AX45" t="e">
            <v>#REF!</v>
          </cell>
          <cell r="AY45" t="e">
            <v>#REF!</v>
          </cell>
          <cell r="AZ45" t="e">
            <v>#REF!</v>
          </cell>
          <cell r="BA45" t="e">
            <v>#REF!</v>
          </cell>
          <cell r="BB45" t="e">
            <v>#REF!</v>
          </cell>
          <cell r="BC45" t="e">
            <v>#REF!</v>
          </cell>
          <cell r="BD45" t="e">
            <v>#REF!</v>
          </cell>
          <cell r="BE45" t="e">
            <v>#REF!</v>
          </cell>
          <cell r="BF45" t="e">
            <v>#REF!</v>
          </cell>
          <cell r="BG45" t="e">
            <v>#REF!</v>
          </cell>
          <cell r="BH45" t="e">
            <v>#REF!</v>
          </cell>
          <cell r="BI45" t="e">
            <v>#REF!</v>
          </cell>
        </row>
        <row r="46">
          <cell r="A46">
            <v>550000</v>
          </cell>
          <cell r="G46">
            <v>0</v>
          </cell>
          <cell r="K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U46" t="e">
            <v>#REF!</v>
          </cell>
          <cell r="V46" t="e">
            <v>#REF!</v>
          </cell>
          <cell r="X46" t="e">
            <v>#REF!</v>
          </cell>
          <cell r="Y46" t="e">
            <v>#REF!</v>
          </cell>
          <cell r="Z46" t="e">
            <v>#REF!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  <cell r="AQ46" t="e">
            <v>#REF!</v>
          </cell>
          <cell r="AR46" t="e">
            <v>#REF!</v>
          </cell>
          <cell r="AS46" t="e">
            <v>#REF!</v>
          </cell>
          <cell r="AT46" t="e">
            <v>#REF!</v>
          </cell>
          <cell r="AU46" t="e">
            <v>#REF!</v>
          </cell>
          <cell r="AV46" t="e">
            <v>#REF!</v>
          </cell>
          <cell r="AX46" t="e">
            <v>#REF!</v>
          </cell>
          <cell r="AY46" t="e">
            <v>#REF!</v>
          </cell>
          <cell r="AZ46" t="e">
            <v>#REF!</v>
          </cell>
          <cell r="BA46" t="e">
            <v>#REF!</v>
          </cell>
          <cell r="BB46" t="e">
            <v>#REF!</v>
          </cell>
          <cell r="BC46" t="e">
            <v>#REF!</v>
          </cell>
          <cell r="BD46" t="e">
            <v>#REF!</v>
          </cell>
          <cell r="BE46" t="e">
            <v>#REF!</v>
          </cell>
          <cell r="BF46" t="e">
            <v>#REF!</v>
          </cell>
          <cell r="BG46" t="e">
            <v>#REF!</v>
          </cell>
          <cell r="BH46" t="e">
            <v>#REF!</v>
          </cell>
          <cell r="BI46" t="e">
            <v>#REF!</v>
          </cell>
        </row>
        <row r="47">
          <cell r="A47">
            <v>560000</v>
          </cell>
          <cell r="G47">
            <v>125000</v>
          </cell>
          <cell r="K47" t="e">
            <v>#REF!</v>
          </cell>
          <cell r="L47" t="e">
            <v>#REF!</v>
          </cell>
          <cell r="M47" t="e">
            <v>#REF!</v>
          </cell>
          <cell r="N47" t="e">
            <v>#REF!</v>
          </cell>
          <cell r="O47" t="e">
            <v>#REF!</v>
          </cell>
          <cell r="P47" t="e">
            <v>#REF!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U47" t="e">
            <v>#REF!</v>
          </cell>
          <cell r="V47" t="e">
            <v>#REF!</v>
          </cell>
          <cell r="X47" t="e">
            <v>#REF!</v>
          </cell>
          <cell r="Y47" t="e">
            <v>#REF!</v>
          </cell>
          <cell r="Z47" t="e">
            <v>#REF!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  <cell r="AQ47" t="e">
            <v>#REF!</v>
          </cell>
          <cell r="AR47" t="e">
            <v>#REF!</v>
          </cell>
          <cell r="AS47" t="e">
            <v>#REF!</v>
          </cell>
          <cell r="AT47" t="e">
            <v>#REF!</v>
          </cell>
          <cell r="AU47" t="e">
            <v>#REF!</v>
          </cell>
          <cell r="AV47" t="e">
            <v>#REF!</v>
          </cell>
          <cell r="AX47" t="e">
            <v>#REF!</v>
          </cell>
          <cell r="AY47" t="e">
            <v>#REF!</v>
          </cell>
          <cell r="AZ47" t="e">
            <v>#REF!</v>
          </cell>
          <cell r="BA47" t="e">
            <v>#REF!</v>
          </cell>
          <cell r="BB47" t="e">
            <v>#REF!</v>
          </cell>
          <cell r="BC47" t="e">
            <v>#REF!</v>
          </cell>
          <cell r="BD47" t="e">
            <v>#REF!</v>
          </cell>
          <cell r="BE47" t="e">
            <v>#REF!</v>
          </cell>
          <cell r="BF47" t="e">
            <v>#REF!</v>
          </cell>
          <cell r="BG47" t="e">
            <v>#REF!</v>
          </cell>
          <cell r="BH47" t="e">
            <v>#REF!</v>
          </cell>
          <cell r="BI47" t="e">
            <v>#REF!</v>
          </cell>
        </row>
        <row r="48">
          <cell r="A48">
            <v>570000</v>
          </cell>
          <cell r="G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</row>
        <row r="49">
          <cell r="A49">
            <v>0</v>
          </cell>
          <cell r="G49">
            <v>125000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  <cell r="AQ49" t="e">
            <v>#REF!</v>
          </cell>
          <cell r="AR49" t="e">
            <v>#REF!</v>
          </cell>
          <cell r="AS49" t="e">
            <v>#REF!</v>
          </cell>
          <cell r="AT49" t="e">
            <v>#REF!</v>
          </cell>
          <cell r="AU49" t="e">
            <v>#REF!</v>
          </cell>
          <cell r="AV49" t="e">
            <v>#REF!</v>
          </cell>
          <cell r="AX49" t="e">
            <v>#REF!</v>
          </cell>
          <cell r="AY49" t="e">
            <v>#REF!</v>
          </cell>
          <cell r="AZ49" t="e">
            <v>#REF!</v>
          </cell>
          <cell r="BA49" t="e">
            <v>#REF!</v>
          </cell>
          <cell r="BB49" t="e">
            <v>#REF!</v>
          </cell>
          <cell r="BC49" t="e">
            <v>#REF!</v>
          </cell>
          <cell r="BD49" t="e">
            <v>#REF!</v>
          </cell>
          <cell r="BE49" t="e">
            <v>#REF!</v>
          </cell>
          <cell r="BF49" t="e">
            <v>#REF!</v>
          </cell>
          <cell r="BG49" t="e">
            <v>#REF!</v>
          </cell>
          <cell r="BH49" t="e">
            <v>#REF!</v>
          </cell>
          <cell r="BI49" t="e">
            <v>#REF!</v>
          </cell>
        </row>
        <row r="50">
          <cell r="A50">
            <v>0</v>
          </cell>
          <cell r="G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V50">
            <v>0</v>
          </cell>
          <cell r="AX50">
            <v>0</v>
          </cell>
          <cell r="BI50">
            <v>0</v>
          </cell>
        </row>
        <row r="51">
          <cell r="A51">
            <v>600000</v>
          </cell>
          <cell r="G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</row>
        <row r="52">
          <cell r="A52">
            <v>600001</v>
          </cell>
          <cell r="G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</row>
        <row r="53">
          <cell r="A53">
            <v>610000</v>
          </cell>
          <cell r="G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</row>
        <row r="54">
          <cell r="A54">
            <v>620000</v>
          </cell>
          <cell r="G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</row>
        <row r="55">
          <cell r="A55">
            <v>0</v>
          </cell>
          <cell r="G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</row>
        <row r="56">
          <cell r="A56">
            <v>0</v>
          </cell>
          <cell r="G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V56">
            <v>0</v>
          </cell>
          <cell r="AX56">
            <v>0</v>
          </cell>
          <cell r="BI56">
            <v>0</v>
          </cell>
        </row>
        <row r="57">
          <cell r="A57">
            <v>700000</v>
          </cell>
          <cell r="G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</row>
        <row r="58">
          <cell r="A58">
            <v>710000</v>
          </cell>
          <cell r="G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</row>
        <row r="59">
          <cell r="A59">
            <v>720000</v>
          </cell>
          <cell r="G59">
            <v>5368760</v>
          </cell>
          <cell r="K59">
            <v>9168760</v>
          </cell>
          <cell r="L59">
            <v>9168760</v>
          </cell>
          <cell r="M59">
            <v>9168760</v>
          </cell>
          <cell r="N59">
            <v>9168760</v>
          </cell>
          <cell r="O59">
            <v>9168760</v>
          </cell>
          <cell r="P59">
            <v>9168760</v>
          </cell>
          <cell r="Q59">
            <v>9168760</v>
          </cell>
          <cell r="R59">
            <v>9168760</v>
          </cell>
          <cell r="S59">
            <v>9168760</v>
          </cell>
          <cell r="T59">
            <v>9168760</v>
          </cell>
          <cell r="U59">
            <v>9168760</v>
          </cell>
          <cell r="V59">
            <v>9168760</v>
          </cell>
          <cell r="X59">
            <v>9168760</v>
          </cell>
          <cell r="Y59">
            <v>9168760</v>
          </cell>
          <cell r="Z59">
            <v>9168760</v>
          </cell>
          <cell r="AA59">
            <v>9168760</v>
          </cell>
          <cell r="AB59">
            <v>9168760</v>
          </cell>
          <cell r="AC59">
            <v>9168760</v>
          </cell>
          <cell r="AD59">
            <v>9168760</v>
          </cell>
          <cell r="AE59">
            <v>9168760</v>
          </cell>
          <cell r="AF59">
            <v>9168760</v>
          </cell>
          <cell r="AG59">
            <v>9168760</v>
          </cell>
          <cell r="AH59">
            <v>9168760</v>
          </cell>
          <cell r="AI59">
            <v>9168760</v>
          </cell>
          <cell r="AK59">
            <v>9168760</v>
          </cell>
          <cell r="AL59">
            <v>9168760</v>
          </cell>
          <cell r="AM59">
            <v>9168760</v>
          </cell>
          <cell r="AN59">
            <v>9168760</v>
          </cell>
          <cell r="AO59">
            <v>9168760</v>
          </cell>
          <cell r="AP59">
            <v>9168760</v>
          </cell>
          <cell r="AQ59">
            <v>9168760</v>
          </cell>
          <cell r="AR59">
            <v>9168760</v>
          </cell>
          <cell r="AS59">
            <v>9168760</v>
          </cell>
          <cell r="AT59">
            <v>9168760</v>
          </cell>
          <cell r="AU59">
            <v>9168760</v>
          </cell>
          <cell r="AV59">
            <v>9168760</v>
          </cell>
          <cell r="AX59">
            <v>9168760</v>
          </cell>
          <cell r="AY59">
            <v>9168760</v>
          </cell>
          <cell r="AZ59">
            <v>9168760</v>
          </cell>
          <cell r="BA59">
            <v>9168760</v>
          </cell>
          <cell r="BB59">
            <v>9168760</v>
          </cell>
          <cell r="BC59">
            <v>9168760</v>
          </cell>
          <cell r="BD59">
            <v>9168760</v>
          </cell>
          <cell r="BE59">
            <v>9168760</v>
          </cell>
          <cell r="BF59">
            <v>9168760</v>
          </cell>
          <cell r="BG59">
            <v>9168760</v>
          </cell>
          <cell r="BH59">
            <v>9168760</v>
          </cell>
          <cell r="BI59">
            <v>9168760</v>
          </cell>
        </row>
        <row r="60">
          <cell r="A60">
            <v>725000</v>
          </cell>
          <cell r="G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>
            <v>730000</v>
          </cell>
          <cell r="G61">
            <v>-5242760</v>
          </cell>
          <cell r="K61">
            <v>-5242760</v>
          </cell>
          <cell r="L61">
            <v>-5242760</v>
          </cell>
          <cell r="M61">
            <v>-5242760</v>
          </cell>
          <cell r="N61">
            <v>-5242760</v>
          </cell>
          <cell r="O61">
            <v>-5242760</v>
          </cell>
          <cell r="P61">
            <v>-5242760</v>
          </cell>
          <cell r="Q61">
            <v>-5242760</v>
          </cell>
          <cell r="R61">
            <v>-5242760</v>
          </cell>
          <cell r="S61">
            <v>-5242760</v>
          </cell>
          <cell r="T61">
            <v>-5242760</v>
          </cell>
          <cell r="U61">
            <v>-5242760</v>
          </cell>
          <cell r="V61">
            <v>-5242760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  <cell r="AB61" t="e">
            <v>#REF!</v>
          </cell>
          <cell r="AC61" t="e">
            <v>#REF!</v>
          </cell>
          <cell r="AD61" t="e">
            <v>#REF!</v>
          </cell>
          <cell r="AE61" t="e">
            <v>#REF!</v>
          </cell>
          <cell r="AF61" t="e">
            <v>#REF!</v>
          </cell>
          <cell r="AG61" t="e">
            <v>#REF!</v>
          </cell>
          <cell r="AH61" t="e">
            <v>#REF!</v>
          </cell>
          <cell r="AI61" t="e">
            <v>#REF!</v>
          </cell>
          <cell r="AK61" t="e">
            <v>#REF!</v>
          </cell>
          <cell r="AL61" t="e">
            <v>#REF!</v>
          </cell>
          <cell r="AM61" t="e">
            <v>#REF!</v>
          </cell>
          <cell r="AN61" t="e">
            <v>#REF!</v>
          </cell>
          <cell r="AO61" t="e">
            <v>#REF!</v>
          </cell>
          <cell r="AP61" t="e">
            <v>#REF!</v>
          </cell>
          <cell r="AQ61" t="e">
            <v>#REF!</v>
          </cell>
          <cell r="AR61" t="e">
            <v>#REF!</v>
          </cell>
          <cell r="AS61" t="e">
            <v>#REF!</v>
          </cell>
          <cell r="AT61" t="e">
            <v>#REF!</v>
          </cell>
          <cell r="AU61" t="e">
            <v>#REF!</v>
          </cell>
          <cell r="AV61" t="e">
            <v>#REF!</v>
          </cell>
          <cell r="AX61" t="e">
            <v>#REF!</v>
          </cell>
          <cell r="AY61" t="e">
            <v>#REF!</v>
          </cell>
          <cell r="AZ61" t="e">
            <v>#REF!</v>
          </cell>
          <cell r="BA61" t="e">
            <v>#REF!</v>
          </cell>
          <cell r="BB61" t="e">
            <v>#REF!</v>
          </cell>
          <cell r="BC61" t="e">
            <v>#REF!</v>
          </cell>
          <cell r="BD61" t="e">
            <v>#REF!</v>
          </cell>
          <cell r="BE61" t="e">
            <v>#REF!</v>
          </cell>
          <cell r="BF61" t="e">
            <v>#REF!</v>
          </cell>
          <cell r="BG61" t="e">
            <v>#REF!</v>
          </cell>
          <cell r="BH61" t="e">
            <v>#REF!</v>
          </cell>
          <cell r="BI61" t="e">
            <v>#REF!</v>
          </cell>
        </row>
        <row r="62">
          <cell r="A62">
            <v>0</v>
          </cell>
          <cell r="G62">
            <v>0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  <cell r="AG62" t="e">
            <v>#REF!</v>
          </cell>
          <cell r="AH62" t="e">
            <v>#REF!</v>
          </cell>
          <cell r="AI62" t="e">
            <v>#REF!</v>
          </cell>
          <cell r="AK62" t="e">
            <v>#REF!</v>
          </cell>
          <cell r="AL62" t="e">
            <v>#REF!</v>
          </cell>
          <cell r="AM62" t="e">
            <v>#REF!</v>
          </cell>
          <cell r="AN62" t="e">
            <v>#REF!</v>
          </cell>
          <cell r="AO62" t="e">
            <v>#REF!</v>
          </cell>
          <cell r="AP62" t="e">
            <v>#REF!</v>
          </cell>
          <cell r="AQ62" t="e">
            <v>#REF!</v>
          </cell>
          <cell r="AR62" t="e">
            <v>#REF!</v>
          </cell>
          <cell r="AS62" t="e">
            <v>#REF!</v>
          </cell>
          <cell r="AT62" t="e">
            <v>#REF!</v>
          </cell>
          <cell r="AU62" t="e">
            <v>#REF!</v>
          </cell>
          <cell r="AV62" t="e">
            <v>#REF!</v>
          </cell>
          <cell r="AX62" t="e">
            <v>#REF!</v>
          </cell>
          <cell r="AY62" t="e">
            <v>#REF!</v>
          </cell>
          <cell r="AZ62" t="e">
            <v>#REF!</v>
          </cell>
          <cell r="BA62" t="e">
            <v>#REF!</v>
          </cell>
          <cell r="BB62" t="e">
            <v>#REF!</v>
          </cell>
          <cell r="BC62" t="e">
            <v>#REF!</v>
          </cell>
          <cell r="BD62" t="e">
            <v>#REF!</v>
          </cell>
          <cell r="BE62" t="e">
            <v>#REF!</v>
          </cell>
          <cell r="BF62" t="e">
            <v>#REF!</v>
          </cell>
          <cell r="BG62" t="e">
            <v>#REF!</v>
          </cell>
          <cell r="BH62" t="e">
            <v>#REF!</v>
          </cell>
          <cell r="BI62" t="e">
            <v>#REF!</v>
          </cell>
        </row>
        <row r="63">
          <cell r="G63">
            <v>126000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 t="e">
            <v>#REF!</v>
          </cell>
          <cell r="T63" t="e">
            <v>#REF!</v>
          </cell>
          <cell r="U63" t="e">
            <v>#REF!</v>
          </cell>
          <cell r="V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  <cell r="AD63" t="e">
            <v>#REF!</v>
          </cell>
          <cell r="AE63" t="e">
            <v>#REF!</v>
          </cell>
          <cell r="AF63" t="e">
            <v>#REF!</v>
          </cell>
          <cell r="AG63" t="e">
            <v>#REF!</v>
          </cell>
          <cell r="AH63" t="e">
            <v>#REF!</v>
          </cell>
          <cell r="AI63" t="e">
            <v>#REF!</v>
          </cell>
          <cell r="AK63" t="e">
            <v>#REF!</v>
          </cell>
          <cell r="AL63" t="e">
            <v>#REF!</v>
          </cell>
          <cell r="AM63" t="e">
            <v>#REF!</v>
          </cell>
          <cell r="AN63" t="e">
            <v>#REF!</v>
          </cell>
          <cell r="AO63" t="e">
            <v>#REF!</v>
          </cell>
          <cell r="AP63" t="e">
            <v>#REF!</v>
          </cell>
          <cell r="AQ63" t="e">
            <v>#REF!</v>
          </cell>
          <cell r="AR63" t="e">
            <v>#REF!</v>
          </cell>
          <cell r="AS63" t="e">
            <v>#REF!</v>
          </cell>
          <cell r="AT63" t="e">
            <v>#REF!</v>
          </cell>
          <cell r="AU63" t="e">
            <v>#REF!</v>
          </cell>
          <cell r="AV63" t="e">
            <v>#REF!</v>
          </cell>
          <cell r="AX63" t="e">
            <v>#REF!</v>
          </cell>
          <cell r="AY63" t="e">
            <v>#REF!</v>
          </cell>
          <cell r="AZ63" t="e">
            <v>#REF!</v>
          </cell>
          <cell r="BA63" t="e">
            <v>#REF!</v>
          </cell>
          <cell r="BB63" t="e">
            <v>#REF!</v>
          </cell>
          <cell r="BC63" t="e">
            <v>#REF!</v>
          </cell>
          <cell r="BD63" t="e">
            <v>#REF!</v>
          </cell>
          <cell r="BE63" t="e">
            <v>#REF!</v>
          </cell>
          <cell r="BF63" t="e">
            <v>#REF!</v>
          </cell>
          <cell r="BG63" t="e">
            <v>#REF!</v>
          </cell>
          <cell r="BH63" t="e">
            <v>#REF!</v>
          </cell>
          <cell r="BI63" t="e">
            <v>#REF!</v>
          </cell>
        </row>
        <row r="64">
          <cell r="G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</row>
        <row r="65">
          <cell r="G65">
            <v>251000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 t="e">
            <v>#REF!</v>
          </cell>
          <cell r="T65" t="e">
            <v>#REF!</v>
          </cell>
          <cell r="U65" t="e">
            <v>#REF!</v>
          </cell>
          <cell r="V65" t="e">
            <v>#REF!</v>
          </cell>
          <cell r="X65" t="e">
            <v>#REF!</v>
          </cell>
          <cell r="Y65" t="e">
            <v>#REF!</v>
          </cell>
          <cell r="Z65" t="e">
            <v>#REF!</v>
          </cell>
          <cell r="AA65" t="e">
            <v>#REF!</v>
          </cell>
          <cell r="AB65" t="e">
            <v>#REF!</v>
          </cell>
          <cell r="AC65" t="e">
            <v>#REF!</v>
          </cell>
          <cell r="AD65" t="e">
            <v>#REF!</v>
          </cell>
          <cell r="AE65" t="e">
            <v>#REF!</v>
          </cell>
          <cell r="AF65" t="e">
            <v>#REF!</v>
          </cell>
          <cell r="AG65" t="e">
            <v>#REF!</v>
          </cell>
          <cell r="AH65" t="e">
            <v>#REF!</v>
          </cell>
          <cell r="AI65" t="e">
            <v>#REF!</v>
          </cell>
          <cell r="AK65" t="e">
            <v>#REF!</v>
          </cell>
          <cell r="AL65" t="e">
            <v>#REF!</v>
          </cell>
          <cell r="AM65" t="e">
            <v>#REF!</v>
          </cell>
          <cell r="AN65" t="e">
            <v>#REF!</v>
          </cell>
          <cell r="AO65" t="e">
            <v>#REF!</v>
          </cell>
          <cell r="AP65" t="e">
            <v>#REF!</v>
          </cell>
          <cell r="AQ65" t="e">
            <v>#REF!</v>
          </cell>
          <cell r="AR65" t="e">
            <v>#REF!</v>
          </cell>
          <cell r="AS65" t="e">
            <v>#REF!</v>
          </cell>
          <cell r="AT65" t="e">
            <v>#REF!</v>
          </cell>
          <cell r="AU65" t="e">
            <v>#REF!</v>
          </cell>
          <cell r="AV65" t="e">
            <v>#REF!</v>
          </cell>
          <cell r="AX65" t="e">
            <v>#REF!</v>
          </cell>
          <cell r="AY65" t="e">
            <v>#REF!</v>
          </cell>
          <cell r="AZ65" t="e">
            <v>#REF!</v>
          </cell>
          <cell r="BA65" t="e">
            <v>#REF!</v>
          </cell>
          <cell r="BB65" t="e">
            <v>#REF!</v>
          </cell>
          <cell r="BC65" t="e">
            <v>#REF!</v>
          </cell>
          <cell r="BD65" t="e">
            <v>#REF!</v>
          </cell>
          <cell r="BE65" t="e">
            <v>#REF!</v>
          </cell>
          <cell r="BF65" t="e">
            <v>#REF!</v>
          </cell>
          <cell r="BG65" t="e">
            <v>#REF!</v>
          </cell>
          <cell r="BH65" t="e">
            <v>#REF!</v>
          </cell>
          <cell r="BI65" t="e">
            <v>#REF!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general ledger"/>
      <sheetName val="Pivot table"/>
      <sheetName val="Actual Monthly I &amp; E"/>
      <sheetName val="Actual Balance Sheet"/>
      <sheetName val="Actual Cash Flow"/>
      <sheetName val="forcast"/>
    </sheetNames>
    <sheetDataSet>
      <sheetData sheetId="0" refreshError="1"/>
      <sheetData sheetId="1" refreshError="1">
        <row r="3">
          <cell r="P3">
            <v>-5943</v>
          </cell>
        </row>
        <row r="4">
          <cell r="P4">
            <v>-5558.67</v>
          </cell>
        </row>
        <row r="5">
          <cell r="P5">
            <v>62855.43</v>
          </cell>
        </row>
        <row r="6">
          <cell r="P6">
            <v>1725252.38</v>
          </cell>
        </row>
        <row r="7">
          <cell r="P7">
            <v>3391.5</v>
          </cell>
        </row>
        <row r="8">
          <cell r="P8">
            <v>3439.95</v>
          </cell>
        </row>
        <row r="9">
          <cell r="P9">
            <v>1608.5</v>
          </cell>
        </row>
        <row r="10">
          <cell r="P10">
            <v>1598.44</v>
          </cell>
        </row>
        <row r="11">
          <cell r="P11">
            <v>251.95</v>
          </cell>
        </row>
        <row r="12">
          <cell r="P12">
            <v>4640.75</v>
          </cell>
        </row>
        <row r="13">
          <cell r="P13">
            <v>2.9807800672188023E-10</v>
          </cell>
        </row>
        <row r="14">
          <cell r="P14">
            <v>-17.45</v>
          </cell>
        </row>
        <row r="15">
          <cell r="P15">
            <v>2.9807800672188023E-10</v>
          </cell>
        </row>
        <row r="16">
          <cell r="P16">
            <v>12.82</v>
          </cell>
        </row>
        <row r="17">
          <cell r="P17">
            <v>2.9807800672188023E-10</v>
          </cell>
        </row>
        <row r="18">
          <cell r="P18">
            <v>-0.13</v>
          </cell>
        </row>
        <row r="19">
          <cell r="P19">
            <v>-242.66</v>
          </cell>
        </row>
        <row r="20">
          <cell r="P20">
            <v>96.14</v>
          </cell>
        </row>
        <row r="21">
          <cell r="P21">
            <v>1649</v>
          </cell>
        </row>
        <row r="22">
          <cell r="P22">
            <v>2.9807800672188023E-10</v>
          </cell>
        </row>
        <row r="23">
          <cell r="P23">
            <v>2.9807800672188023E-10</v>
          </cell>
        </row>
        <row r="24">
          <cell r="P24">
            <v>-5074.12</v>
          </cell>
        </row>
        <row r="25">
          <cell r="P25">
            <v>10955.25</v>
          </cell>
        </row>
        <row r="26">
          <cell r="P26">
            <v>3963.7</v>
          </cell>
        </row>
        <row r="27">
          <cell r="P27">
            <v>840.29</v>
          </cell>
        </row>
        <row r="28">
          <cell r="P28">
            <v>-10663.93</v>
          </cell>
        </row>
        <row r="29">
          <cell r="P29">
            <v>-4483.88</v>
          </cell>
        </row>
        <row r="30">
          <cell r="P30">
            <v>-6781.77</v>
          </cell>
        </row>
        <row r="31">
          <cell r="P31">
            <v>-463.56</v>
          </cell>
        </row>
        <row r="32">
          <cell r="P32">
            <v>-1274.8900000000001</v>
          </cell>
        </row>
        <row r="33">
          <cell r="P33">
            <v>-4955.45</v>
          </cell>
        </row>
        <row r="34">
          <cell r="P34">
            <v>-6653.15</v>
          </cell>
        </row>
        <row r="35">
          <cell r="P35">
            <v>1537.18</v>
          </cell>
        </row>
        <row r="36">
          <cell r="P36">
            <v>-3648.12</v>
          </cell>
        </row>
        <row r="37">
          <cell r="P37">
            <v>-3259.91</v>
          </cell>
        </row>
        <row r="38">
          <cell r="P38">
            <v>-1890.17</v>
          </cell>
        </row>
        <row r="39">
          <cell r="P39">
            <v>-1477.11</v>
          </cell>
        </row>
        <row r="40">
          <cell r="P40">
            <v>-2023.81</v>
          </cell>
        </row>
        <row r="41">
          <cell r="P41">
            <v>-2470.33</v>
          </cell>
        </row>
        <row r="42">
          <cell r="P42">
            <v>-1161.1600000000001</v>
          </cell>
        </row>
        <row r="43">
          <cell r="P43">
            <v>-193.39</v>
          </cell>
        </row>
        <row r="44">
          <cell r="P44">
            <v>-587</v>
          </cell>
        </row>
        <row r="45">
          <cell r="P45">
            <v>3338.52</v>
          </cell>
        </row>
        <row r="46">
          <cell r="P46">
            <v>5871.91</v>
          </cell>
        </row>
        <row r="47">
          <cell r="P47">
            <v>2143.7399999999998</v>
          </cell>
        </row>
        <row r="48">
          <cell r="P48">
            <v>4828.1000000000004</v>
          </cell>
        </row>
        <row r="49">
          <cell r="P49">
            <v>5857.86</v>
          </cell>
        </row>
        <row r="50">
          <cell r="P50">
            <v>20276.009999999998</v>
          </cell>
        </row>
        <row r="51">
          <cell r="P51">
            <v>-1999981</v>
          </cell>
        </row>
        <row r="52">
          <cell r="P52">
            <v>32775.5</v>
          </cell>
        </row>
        <row r="53">
          <cell r="P53">
            <v>-1236</v>
          </cell>
        </row>
        <row r="54">
          <cell r="P54">
            <v>1869.84</v>
          </cell>
        </row>
        <row r="55">
          <cell r="P55">
            <v>3724.47</v>
          </cell>
        </row>
        <row r="56">
          <cell r="P56">
            <v>1167.47</v>
          </cell>
        </row>
        <row r="57">
          <cell r="P57">
            <v>1194.94</v>
          </cell>
        </row>
        <row r="58">
          <cell r="P58">
            <v>41.06</v>
          </cell>
        </row>
        <row r="59">
          <cell r="P59">
            <v>1391.31</v>
          </cell>
        </row>
        <row r="60">
          <cell r="P60">
            <v>527.74</v>
          </cell>
        </row>
        <row r="61">
          <cell r="P61">
            <v>51.88</v>
          </cell>
        </row>
        <row r="62">
          <cell r="P62">
            <v>1468.92</v>
          </cell>
        </row>
        <row r="63">
          <cell r="P63">
            <v>17.739999999999998</v>
          </cell>
        </row>
        <row r="64">
          <cell r="P64">
            <v>204.01</v>
          </cell>
        </row>
        <row r="65">
          <cell r="P65">
            <v>6094.28</v>
          </cell>
        </row>
        <row r="66">
          <cell r="P66">
            <v>3076.76</v>
          </cell>
        </row>
        <row r="67">
          <cell r="P67">
            <v>998.4</v>
          </cell>
        </row>
        <row r="68">
          <cell r="P68">
            <v>31.04</v>
          </cell>
        </row>
        <row r="69">
          <cell r="P69">
            <v>862.19</v>
          </cell>
        </row>
        <row r="70">
          <cell r="P70">
            <v>-82.11</v>
          </cell>
        </row>
        <row r="71">
          <cell r="P71">
            <v>164.75</v>
          </cell>
        </row>
        <row r="72">
          <cell r="P72">
            <v>40559.910000000003</v>
          </cell>
        </row>
        <row r="73">
          <cell r="P73">
            <v>950.06</v>
          </cell>
        </row>
        <row r="74">
          <cell r="P74">
            <v>150.44999999999999</v>
          </cell>
        </row>
        <row r="75">
          <cell r="P75">
            <v>280.41000000000003</v>
          </cell>
        </row>
        <row r="76">
          <cell r="P76">
            <v>209</v>
          </cell>
        </row>
        <row r="77">
          <cell r="P77">
            <v>99.58</v>
          </cell>
        </row>
        <row r="78">
          <cell r="P78">
            <v>9153.1299999999992</v>
          </cell>
        </row>
        <row r="79">
          <cell r="P79">
            <v>1316.79</v>
          </cell>
        </row>
        <row r="80">
          <cell r="P80">
            <v>1294.0999999999999</v>
          </cell>
        </row>
        <row r="81">
          <cell r="P81">
            <v>638.49</v>
          </cell>
        </row>
        <row r="82">
          <cell r="P82">
            <v>867.66</v>
          </cell>
        </row>
        <row r="83">
          <cell r="P83">
            <v>485.5</v>
          </cell>
        </row>
        <row r="84">
          <cell r="P84">
            <v>-22.99</v>
          </cell>
        </row>
        <row r="85">
          <cell r="P85">
            <v>30.27</v>
          </cell>
        </row>
        <row r="86">
          <cell r="P86">
            <v>22.99</v>
          </cell>
        </row>
        <row r="87">
          <cell r="P87">
            <v>58705.31</v>
          </cell>
        </row>
        <row r="88">
          <cell r="P88">
            <v>-1152.0899999999999</v>
          </cell>
        </row>
        <row r="89">
          <cell r="P89">
            <v>3402.3</v>
          </cell>
        </row>
        <row r="90">
          <cell r="P90">
            <v>6434.4</v>
          </cell>
        </row>
        <row r="91">
          <cell r="P91">
            <v>2641.77</v>
          </cell>
        </row>
        <row r="92">
          <cell r="P92">
            <v>1037.1199999999999</v>
          </cell>
        </row>
        <row r="93">
          <cell r="P93">
            <v>114.97</v>
          </cell>
        </row>
        <row r="94">
          <cell r="P94">
            <v>453.16</v>
          </cell>
        </row>
        <row r="95">
          <cell r="P95">
            <v>3777.02</v>
          </cell>
        </row>
        <row r="96">
          <cell r="P96">
            <v>465.85</v>
          </cell>
        </row>
        <row r="97">
          <cell r="P97">
            <v>156.37</v>
          </cell>
        </row>
        <row r="98">
          <cell r="P98">
            <v>3.08</v>
          </cell>
        </row>
        <row r="99">
          <cell r="P99">
            <v>5.0999999999999996</v>
          </cell>
        </row>
        <row r="100">
          <cell r="P100">
            <v>63.71</v>
          </cell>
        </row>
        <row r="101">
          <cell r="P101">
            <v>14.42</v>
          </cell>
        </row>
        <row r="102">
          <cell r="P102">
            <v>16335.45</v>
          </cell>
        </row>
        <row r="103">
          <cell r="P103">
            <v>378</v>
          </cell>
        </row>
        <row r="104">
          <cell r="P104">
            <v>675.06</v>
          </cell>
        </row>
        <row r="105">
          <cell r="P105">
            <v>1966.53</v>
          </cell>
        </row>
        <row r="106">
          <cell r="P106">
            <v>1332.64</v>
          </cell>
        </row>
        <row r="107">
          <cell r="P107">
            <v>25.66</v>
          </cell>
        </row>
        <row r="108">
          <cell r="P108">
            <v>15.92</v>
          </cell>
        </row>
        <row r="109">
          <cell r="P109">
            <v>665.99</v>
          </cell>
        </row>
        <row r="110">
          <cell r="P110">
            <v>698.46</v>
          </cell>
        </row>
        <row r="111">
          <cell r="P111">
            <v>337.58</v>
          </cell>
        </row>
        <row r="112">
          <cell r="P112">
            <v>11</v>
          </cell>
        </row>
        <row r="113">
          <cell r="P113">
            <v>-1174.52</v>
          </cell>
        </row>
        <row r="114">
          <cell r="P114">
            <v>-3367.55</v>
          </cell>
        </row>
        <row r="115">
          <cell r="P115">
            <v>-7.01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-2005"/>
      <sheetName val="scenario01-Derek-irit01"/>
    </sheetNames>
    <sheetDataSet>
      <sheetData sheetId="0" refreshError="1">
        <row r="8">
          <cell r="J8">
            <v>848</v>
          </cell>
          <cell r="K8">
            <v>878</v>
          </cell>
        </row>
        <row r="26">
          <cell r="J26">
            <v>848</v>
          </cell>
          <cell r="K26">
            <v>878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keting Summary"/>
      <sheetName val="Headcount"/>
      <sheetName val="Sheet1"/>
    </sheetNames>
    <sheetDataSet>
      <sheetData sheetId="0" refreshError="1"/>
      <sheetData sheetId="1" refreshError="1">
        <row r="8">
          <cell r="B8" t="str">
            <v>Kelly Ford</v>
          </cell>
          <cell r="C8" t="str">
            <v>VP Marketing</v>
          </cell>
        </row>
        <row r="9">
          <cell r="C9" t="str">
            <v>Marketing Manager</v>
          </cell>
        </row>
        <row r="10">
          <cell r="C10" t="str">
            <v>Product Marketing Manager</v>
          </cell>
        </row>
        <row r="12">
          <cell r="C12" t="str">
            <v>Lead Development Rep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eadcount"/>
      <sheetName val="PS Calc"/>
      <sheetName val="Ops Calc"/>
    </sheetNames>
    <sheetDataSet>
      <sheetData sheetId="0">
        <row r="27">
          <cell r="R27">
            <v>197279.92541666667</v>
          </cell>
        </row>
      </sheetData>
      <sheetData sheetId="1">
        <row r="8">
          <cell r="E8" t="str">
            <v>IL</v>
          </cell>
          <cell r="F8" t="str">
            <v>Existing</v>
          </cell>
        </row>
        <row r="10">
          <cell r="F10" t="str">
            <v>Existing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"/>
      <sheetName val="Summary"/>
      <sheetName val="HR Pivot"/>
      <sheetName val="HR Data"/>
      <sheetName val="Headcount"/>
      <sheetName val="Cash Flow"/>
      <sheetName val="OCS"/>
    </sheetNames>
    <sheetDataSet>
      <sheetData sheetId="0" refreshError="1"/>
      <sheetData sheetId="1">
        <row r="2">
          <cell r="C2">
            <v>3.5</v>
          </cell>
        </row>
        <row r="3">
          <cell r="C3">
            <v>1.36</v>
          </cell>
        </row>
      </sheetData>
      <sheetData sheetId="2" refreshError="1"/>
      <sheetData sheetId="3" refreshError="1"/>
      <sheetData sheetId="4">
        <row r="29">
          <cell r="F29">
            <v>27.161290322580648</v>
          </cell>
        </row>
      </sheetData>
      <sheetData sheetId="5">
        <row r="68">
          <cell r="F68">
            <v>348595.82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81"/>
  <sheetViews>
    <sheetView zoomScale="80" zoomScaleNormal="80" zoomScalePageLayoutView="80" workbookViewId="0">
      <pane xSplit="2" topLeftCell="C1" activePane="topRight" state="frozen"/>
      <selection activeCell="S50" activeCellId="11" sqref="X63 X65 X67 X68 X69 X70 X73 X76 X78 X79 X81 S50:S54"/>
      <selection pane="topRight" activeCell="G10" sqref="G10"/>
    </sheetView>
  </sheetViews>
  <sheetFormatPr defaultColWidth="9.140625" defaultRowHeight="15" outlineLevelRow="2"/>
  <cols>
    <col min="1" max="1" width="11.42578125" style="2" customWidth="1"/>
    <col min="2" max="2" width="21.7109375" style="2" customWidth="1"/>
    <col min="3" max="3" width="29" style="2" customWidth="1"/>
    <col min="4" max="4" width="14" style="2" customWidth="1"/>
    <col min="5" max="5" width="9.140625" style="2"/>
    <col min="6" max="6" width="11.42578125" style="2" customWidth="1"/>
    <col min="7" max="7" width="12.28515625" style="2" bestFit="1" customWidth="1"/>
    <col min="8" max="8" width="10.28515625" style="2" bestFit="1" customWidth="1"/>
    <col min="9" max="9" width="11.28515625" style="2" customWidth="1"/>
    <col min="10" max="10" width="12.28515625" style="2" bestFit="1" customWidth="1"/>
    <col min="11" max="12" width="10.28515625" style="2" bestFit="1" customWidth="1"/>
    <col min="13" max="13" width="14.28515625" style="2" customWidth="1"/>
    <col min="14" max="14" width="17" style="2" bestFit="1" customWidth="1"/>
    <col min="15" max="15" width="11.5703125" style="2" bestFit="1" customWidth="1"/>
    <col min="16" max="16" width="11.7109375" style="2" bestFit="1" customWidth="1"/>
    <col min="17" max="17" width="10.85546875" style="2" bestFit="1" customWidth="1"/>
    <col min="18" max="18" width="14.85546875" style="2" bestFit="1" customWidth="1"/>
    <col min="19" max="19" width="14" style="2" customWidth="1"/>
    <col min="20" max="20" width="12.85546875" style="2" bestFit="1" customWidth="1"/>
    <col min="21" max="23" width="13.28515625" style="2" customWidth="1"/>
    <col min="24" max="24" width="11.42578125" style="44" bestFit="1" customWidth="1"/>
    <col min="25" max="25" width="10.140625" style="2" bestFit="1" customWidth="1"/>
    <col min="26" max="26" width="12.28515625" style="2" bestFit="1" customWidth="1"/>
    <col min="27" max="27" width="9.140625" style="2"/>
    <col min="28" max="28" width="11.28515625" style="2" bestFit="1" customWidth="1"/>
    <col min="29" max="16384" width="9.140625" style="2"/>
  </cols>
  <sheetData>
    <row r="1" spans="1:28" ht="26.25" customHeight="1" thickBot="1">
      <c r="A1" s="238" t="s">
        <v>75</v>
      </c>
      <c r="B1" s="239"/>
      <c r="C1" s="239"/>
      <c r="D1" s="239"/>
      <c r="E1" s="239"/>
      <c r="F1" s="239"/>
    </row>
    <row r="2" spans="1:28">
      <c r="A2" s="1" t="s">
        <v>0</v>
      </c>
      <c r="B2" s="33" t="e">
        <f>#REF!</f>
        <v>#REF!</v>
      </c>
    </row>
    <row r="3" spans="1:28">
      <c r="A3" s="1" t="s">
        <v>1</v>
      </c>
      <c r="B3" s="33" t="e">
        <f>#REF!</f>
        <v>#REF!</v>
      </c>
    </row>
    <row r="5" spans="1:28">
      <c r="A5" s="2" t="s">
        <v>2</v>
      </c>
    </row>
    <row r="6" spans="1:28" ht="15.75" thickBot="1">
      <c r="R6" s="48"/>
      <c r="S6" s="48"/>
      <c r="T6" s="48"/>
    </row>
    <row r="7" spans="1:28" s="42" customFormat="1" ht="39" customHeight="1" thickBot="1">
      <c r="A7" s="49" t="s">
        <v>19</v>
      </c>
      <c r="B7" s="49" t="s">
        <v>8</v>
      </c>
      <c r="C7" s="49" t="s">
        <v>3</v>
      </c>
      <c r="D7" s="50" t="s">
        <v>0</v>
      </c>
      <c r="E7" s="49" t="s">
        <v>9</v>
      </c>
      <c r="F7" s="49" t="s">
        <v>4</v>
      </c>
      <c r="G7" s="51" t="s">
        <v>5</v>
      </c>
      <c r="H7" s="51" t="s">
        <v>11</v>
      </c>
      <c r="I7" s="51" t="s">
        <v>52</v>
      </c>
      <c r="J7" s="51" t="s">
        <v>10</v>
      </c>
      <c r="K7" s="51" t="s">
        <v>12</v>
      </c>
      <c r="L7" s="51" t="s">
        <v>13</v>
      </c>
      <c r="M7" s="51" t="s">
        <v>99</v>
      </c>
      <c r="N7" s="51" t="s">
        <v>14</v>
      </c>
      <c r="O7" s="51" t="s">
        <v>71</v>
      </c>
      <c r="P7" s="51" t="s">
        <v>39</v>
      </c>
      <c r="Q7" s="52" t="s">
        <v>6</v>
      </c>
      <c r="R7" s="53" t="s">
        <v>15</v>
      </c>
      <c r="S7" s="54" t="s">
        <v>76</v>
      </c>
      <c r="T7" s="55" t="s">
        <v>7</v>
      </c>
      <c r="U7" s="53" t="s">
        <v>16</v>
      </c>
      <c r="V7" s="54" t="s">
        <v>76</v>
      </c>
      <c r="W7" s="55" t="s">
        <v>7</v>
      </c>
      <c r="X7" s="56" t="s">
        <v>53</v>
      </c>
      <c r="Y7" s="57" t="s">
        <v>17</v>
      </c>
      <c r="Z7" s="57" t="s">
        <v>18</v>
      </c>
    </row>
    <row r="8" spans="1:28" s="44" customFormat="1">
      <c r="A8" s="58">
        <v>1</v>
      </c>
      <c r="B8" s="59"/>
      <c r="C8" s="59" t="str">
        <f>[4]Headcount!C8</f>
        <v>VP Marketing</v>
      </c>
      <c r="D8" s="59" t="s">
        <v>22</v>
      </c>
      <c r="E8" s="59" t="s">
        <v>28</v>
      </c>
      <c r="F8" s="77" t="str">
        <f>[5]Headcount!F8</f>
        <v>Existing</v>
      </c>
      <c r="G8" s="60">
        <v>250000</v>
      </c>
      <c r="H8" s="61" t="str">
        <f t="shared" ref="H8:H46" si="0">IF($E8=$B$246,$C$246,IF($E8=$B$248,$C$249,$C$247))</f>
        <v>USD</v>
      </c>
      <c r="I8" s="62">
        <f t="shared" ref="I8:I46" si="1">IF(H8=$C$246,$D$246,IF(H8=$C$247,$D$247,IF(H8=$C$248,$D$248,$D$249)))</f>
        <v>1</v>
      </c>
      <c r="J8" s="63">
        <f>G8/12</f>
        <v>20833.333333333332</v>
      </c>
      <c r="K8" s="64">
        <v>0.04</v>
      </c>
      <c r="L8" s="65">
        <v>0.08</v>
      </c>
      <c r="M8" s="66">
        <v>1</v>
      </c>
      <c r="N8" s="67">
        <f t="shared" ref="N8:N26" si="2">J8/I8*(1+K8+L8)*M8</f>
        <v>23333.333333333336</v>
      </c>
      <c r="O8" s="68">
        <v>40980</v>
      </c>
      <c r="P8" s="69"/>
      <c r="Q8" s="70"/>
      <c r="R8" s="71"/>
      <c r="S8" s="146"/>
      <c r="T8" s="72">
        <f t="shared" ref="T8:T36" si="3">IF(S8&gt;0,(S8+J8)/J8-1,0)</f>
        <v>0</v>
      </c>
      <c r="U8" s="71"/>
      <c r="V8" s="146"/>
      <c r="W8" s="73">
        <f t="shared" ref="W8:W46" si="4">IF(V8&gt;0,(S8+J8+V8)/(S8+J8)-1,0)</f>
        <v>0</v>
      </c>
      <c r="X8" s="74">
        <v>45000</v>
      </c>
      <c r="Y8" s="75">
        <f t="shared" ref="Y8:Y46" si="5">IF(X8&gt;0,IF(F8=$E$246,12,12-MONTH($P8)-DAY($P8)/31),"")</f>
        <v>12</v>
      </c>
      <c r="Z8" s="77" t="s">
        <v>55</v>
      </c>
    </row>
    <row r="9" spans="1:28" s="44" customFormat="1">
      <c r="A9" s="58">
        <v>2</v>
      </c>
      <c r="B9" s="59"/>
      <c r="C9" s="59" t="str">
        <f>[4]Headcount!C9</f>
        <v>Marketing Manager</v>
      </c>
      <c r="D9" s="77" t="s">
        <v>22</v>
      </c>
      <c r="E9" s="59" t="s">
        <v>28</v>
      </c>
      <c r="F9" s="77" t="s">
        <v>37</v>
      </c>
      <c r="G9" s="60">
        <v>71500</v>
      </c>
      <c r="H9" s="61" t="str">
        <f t="shared" si="0"/>
        <v>USD</v>
      </c>
      <c r="I9" s="62">
        <f t="shared" si="1"/>
        <v>1</v>
      </c>
      <c r="J9" s="63">
        <f t="shared" ref="J9:J46" si="6">G9/12</f>
        <v>5958.333333333333</v>
      </c>
      <c r="K9" s="143">
        <v>0.1</v>
      </c>
      <c r="L9" s="144">
        <f t="shared" ref="L9:L26" si="7">IF(E9="IL",5.5%,IF(E9="US",8%,0%))</f>
        <v>0.08</v>
      </c>
      <c r="M9" s="66">
        <v>1</v>
      </c>
      <c r="N9" s="67">
        <f t="shared" si="2"/>
        <v>7030.8333333333339</v>
      </c>
      <c r="O9" s="68">
        <v>41058</v>
      </c>
      <c r="P9" s="69"/>
      <c r="Q9" s="70"/>
      <c r="R9" s="85">
        <v>41788</v>
      </c>
      <c r="S9" s="147">
        <f>N9*0.13</f>
        <v>914.00833333333344</v>
      </c>
      <c r="T9" s="86">
        <f>IF(S9&gt;0,(S9+J9)/J9-1,0)</f>
        <v>0.15339999999999998</v>
      </c>
      <c r="U9" s="71"/>
      <c r="V9" s="146"/>
      <c r="W9" s="73">
        <f t="shared" si="4"/>
        <v>0</v>
      </c>
      <c r="X9" s="74">
        <v>7000</v>
      </c>
      <c r="Y9" s="75">
        <f t="shared" si="5"/>
        <v>12</v>
      </c>
      <c r="Z9" s="77" t="s">
        <v>55</v>
      </c>
    </row>
    <row r="10" spans="1:28" s="47" customFormat="1">
      <c r="A10" s="76">
        <v>3</v>
      </c>
      <c r="B10" s="59"/>
      <c r="C10" s="59" t="str">
        <f>[4]Headcount!C10</f>
        <v>Product Marketing Manager</v>
      </c>
      <c r="D10" s="77" t="s">
        <v>22</v>
      </c>
      <c r="E10" s="59" t="s">
        <v>28</v>
      </c>
      <c r="F10" s="77" t="str">
        <f>[5]Headcount!F10</f>
        <v>Existing</v>
      </c>
      <c r="G10" s="60">
        <v>85000</v>
      </c>
      <c r="H10" s="78" t="str">
        <f t="shared" si="0"/>
        <v>USD</v>
      </c>
      <c r="I10" s="79">
        <f t="shared" si="1"/>
        <v>1</v>
      </c>
      <c r="J10" s="80">
        <f t="shared" si="6"/>
        <v>7083.333333333333</v>
      </c>
      <c r="K10" s="64">
        <v>0.15</v>
      </c>
      <c r="L10" s="65">
        <f t="shared" si="7"/>
        <v>0.08</v>
      </c>
      <c r="M10" s="81">
        <v>1</v>
      </c>
      <c r="N10" s="82">
        <f t="shared" si="2"/>
        <v>8712.5</v>
      </c>
      <c r="O10" s="68">
        <v>41395</v>
      </c>
      <c r="P10" s="83"/>
      <c r="Q10" s="84"/>
      <c r="R10" s="85">
        <v>41760</v>
      </c>
      <c r="S10" s="147">
        <f>N10*0.06</f>
        <v>522.75</v>
      </c>
      <c r="T10" s="86">
        <f t="shared" si="3"/>
        <v>7.3800000000000088E-2</v>
      </c>
      <c r="U10" s="85"/>
      <c r="V10" s="147"/>
      <c r="W10" s="73">
        <f t="shared" si="4"/>
        <v>0</v>
      </c>
      <c r="X10" s="74">
        <v>9000</v>
      </c>
      <c r="Y10" s="75">
        <f t="shared" si="5"/>
        <v>12</v>
      </c>
      <c r="Z10" s="77" t="s">
        <v>55</v>
      </c>
    </row>
    <row r="11" spans="1:28" s="87" customFormat="1">
      <c r="A11" s="76">
        <v>4</v>
      </c>
      <c r="B11" s="59"/>
      <c r="C11" s="59" t="s">
        <v>100</v>
      </c>
      <c r="D11" s="77" t="s">
        <v>22</v>
      </c>
      <c r="E11" s="59" t="s">
        <v>28</v>
      </c>
      <c r="F11" s="77" t="s">
        <v>35</v>
      </c>
      <c r="G11" s="60">
        <v>120000</v>
      </c>
      <c r="H11" s="78" t="str">
        <f t="shared" si="0"/>
        <v>USD</v>
      </c>
      <c r="I11" s="79">
        <f t="shared" si="1"/>
        <v>1</v>
      </c>
      <c r="J11" s="80">
        <f t="shared" si="6"/>
        <v>10000</v>
      </c>
      <c r="K11" s="64">
        <f t="shared" ref="K11:K26" si="8">IF(E11="IL",IF(J11&gt;24999.99,0.2,0.25),IF(E11="US",16%,0%))</f>
        <v>0.16</v>
      </c>
      <c r="L11" s="65">
        <f t="shared" si="7"/>
        <v>0.08</v>
      </c>
      <c r="M11" s="81">
        <v>1</v>
      </c>
      <c r="N11" s="82">
        <f t="shared" si="2"/>
        <v>12400</v>
      </c>
      <c r="O11" s="68">
        <v>41715</v>
      </c>
      <c r="P11" s="83">
        <v>41715</v>
      </c>
      <c r="Q11" s="84"/>
      <c r="R11" s="85"/>
      <c r="S11" s="147">
        <v>0</v>
      </c>
      <c r="T11" s="86">
        <f t="shared" si="3"/>
        <v>0</v>
      </c>
      <c r="U11" s="85"/>
      <c r="V11" s="147"/>
      <c r="W11" s="73">
        <f t="shared" si="4"/>
        <v>0</v>
      </c>
      <c r="X11" s="74">
        <v>15000</v>
      </c>
      <c r="Y11" s="75">
        <f t="shared" si="5"/>
        <v>8.4516129032258061</v>
      </c>
      <c r="Z11" s="77" t="s">
        <v>55</v>
      </c>
      <c r="AA11" s="47"/>
      <c r="AB11" s="47"/>
    </row>
    <row r="12" spans="1:28" s="47" customFormat="1">
      <c r="A12" s="76">
        <v>5</v>
      </c>
      <c r="B12" s="59"/>
      <c r="C12" s="59" t="str">
        <f>[4]Headcount!C12</f>
        <v>Lead Development Rep</v>
      </c>
      <c r="D12" s="77" t="s">
        <v>22</v>
      </c>
      <c r="E12" s="59" t="s">
        <v>28</v>
      </c>
      <c r="F12" s="77" t="s">
        <v>35</v>
      </c>
      <c r="G12" s="60">
        <v>55000</v>
      </c>
      <c r="H12" s="78" t="str">
        <f t="shared" si="0"/>
        <v>USD</v>
      </c>
      <c r="I12" s="79">
        <f t="shared" si="1"/>
        <v>1</v>
      </c>
      <c r="J12" s="80">
        <f t="shared" si="6"/>
        <v>4583.333333333333</v>
      </c>
      <c r="K12" s="64">
        <v>0.1</v>
      </c>
      <c r="L12" s="65">
        <f t="shared" si="7"/>
        <v>0.08</v>
      </c>
      <c r="M12" s="81">
        <v>1</v>
      </c>
      <c r="N12" s="82">
        <f t="shared" si="2"/>
        <v>5408.3333333333339</v>
      </c>
      <c r="O12" s="68">
        <v>41701</v>
      </c>
      <c r="P12" s="83">
        <v>41701</v>
      </c>
      <c r="Q12" s="84"/>
      <c r="R12" s="85"/>
      <c r="S12" s="147">
        <v>0</v>
      </c>
      <c r="T12" s="86">
        <f t="shared" si="3"/>
        <v>0</v>
      </c>
      <c r="U12" s="85"/>
      <c r="V12" s="147"/>
      <c r="W12" s="73">
        <f t="shared" si="4"/>
        <v>0</v>
      </c>
      <c r="X12" s="74">
        <f>200*150</f>
        <v>30000</v>
      </c>
      <c r="Y12" s="75">
        <f t="shared" si="5"/>
        <v>8.9032258064516121</v>
      </c>
      <c r="Z12" s="77" t="s">
        <v>98</v>
      </c>
    </row>
    <row r="13" spans="1:28" s="87" customFormat="1">
      <c r="A13" s="76">
        <v>6</v>
      </c>
      <c r="B13" s="59"/>
      <c r="C13" s="59" t="s">
        <v>87</v>
      </c>
      <c r="D13" s="77" t="s">
        <v>22</v>
      </c>
      <c r="E13" s="59" t="s">
        <v>28</v>
      </c>
      <c r="F13" s="77" t="s">
        <v>35</v>
      </c>
      <c r="G13" s="60">
        <v>44000</v>
      </c>
      <c r="H13" s="78" t="str">
        <f t="shared" si="0"/>
        <v>USD</v>
      </c>
      <c r="I13" s="79">
        <f t="shared" si="1"/>
        <v>1</v>
      </c>
      <c r="J13" s="80">
        <f t="shared" si="6"/>
        <v>3666.6666666666665</v>
      </c>
      <c r="K13" s="64">
        <f t="shared" si="8"/>
        <v>0.16</v>
      </c>
      <c r="L13" s="65">
        <f t="shared" si="7"/>
        <v>0.08</v>
      </c>
      <c r="M13" s="81">
        <v>1</v>
      </c>
      <c r="N13" s="82">
        <f t="shared" si="2"/>
        <v>4546.6666666666661</v>
      </c>
      <c r="O13" s="68"/>
      <c r="P13" s="93">
        <v>41682</v>
      </c>
      <c r="Q13" s="84"/>
      <c r="R13" s="85"/>
      <c r="S13" s="147"/>
      <c r="T13" s="86">
        <f t="shared" si="3"/>
        <v>0</v>
      </c>
      <c r="U13" s="85"/>
      <c r="V13" s="147"/>
      <c r="W13" s="73">
        <f t="shared" si="4"/>
        <v>0</v>
      </c>
      <c r="X13" s="74">
        <v>3000</v>
      </c>
      <c r="Y13" s="75">
        <f>IF(X13&gt;0,IF(F13=$E$246,12,13-MONTH($P13)-DAY($P13)/31),"")</f>
        <v>10.612903225806452</v>
      </c>
      <c r="Z13" s="77" t="s">
        <v>55</v>
      </c>
      <c r="AA13" s="47"/>
      <c r="AB13" s="47"/>
    </row>
    <row r="14" spans="1:28" s="87" customFormat="1">
      <c r="A14" s="76">
        <v>7</v>
      </c>
      <c r="B14" s="59" t="s">
        <v>35</v>
      </c>
      <c r="C14" s="230" t="s">
        <v>88</v>
      </c>
      <c r="D14" s="77" t="s">
        <v>22</v>
      </c>
      <c r="E14" s="59" t="s">
        <v>28</v>
      </c>
      <c r="F14" s="77" t="s">
        <v>35</v>
      </c>
      <c r="G14" s="60">
        <v>50000</v>
      </c>
      <c r="H14" s="78" t="str">
        <f t="shared" si="0"/>
        <v>USD</v>
      </c>
      <c r="I14" s="79">
        <f t="shared" si="1"/>
        <v>1</v>
      </c>
      <c r="J14" s="80">
        <f t="shared" si="6"/>
        <v>4166.666666666667</v>
      </c>
      <c r="K14" s="64">
        <f t="shared" si="8"/>
        <v>0.16</v>
      </c>
      <c r="L14" s="65">
        <f t="shared" si="7"/>
        <v>0.08</v>
      </c>
      <c r="M14" s="81">
        <v>1</v>
      </c>
      <c r="N14" s="88">
        <f t="shared" si="2"/>
        <v>5166.666666666667</v>
      </c>
      <c r="O14" s="68"/>
      <c r="P14" s="93">
        <v>41974</v>
      </c>
      <c r="Q14" s="89"/>
      <c r="R14" s="85"/>
      <c r="S14" s="148"/>
      <c r="T14" s="90">
        <f t="shared" si="3"/>
        <v>0</v>
      </c>
      <c r="U14" s="85"/>
      <c r="V14" s="148"/>
      <c r="W14" s="73">
        <f t="shared" si="4"/>
        <v>0</v>
      </c>
      <c r="X14" s="74">
        <v>30000</v>
      </c>
      <c r="Y14" s="75">
        <f>IF(X14&gt;0,IF(F14=$E$246,12,13-MONTH($P14)-DAY($P14)/31),"")</f>
        <v>0.967741935483871</v>
      </c>
      <c r="Z14" s="77" t="s">
        <v>98</v>
      </c>
      <c r="AA14" s="47"/>
      <c r="AB14" s="47"/>
    </row>
    <row r="15" spans="1:28" s="44" customFormat="1">
      <c r="A15" s="76">
        <v>8</v>
      </c>
      <c r="B15" s="77" t="s">
        <v>35</v>
      </c>
      <c r="C15" s="59"/>
      <c r="D15" s="77" t="s">
        <v>22</v>
      </c>
      <c r="E15" s="59" t="s">
        <v>28</v>
      </c>
      <c r="F15" s="77" t="s">
        <v>35</v>
      </c>
      <c r="G15" s="60"/>
      <c r="H15" s="78" t="str">
        <f t="shared" si="0"/>
        <v>USD</v>
      </c>
      <c r="I15" s="79">
        <f t="shared" si="1"/>
        <v>1</v>
      </c>
      <c r="J15" s="80">
        <f t="shared" si="6"/>
        <v>0</v>
      </c>
      <c r="K15" s="64">
        <f t="shared" si="8"/>
        <v>0.16</v>
      </c>
      <c r="L15" s="65">
        <f t="shared" si="7"/>
        <v>0.08</v>
      </c>
      <c r="M15" s="81">
        <v>1</v>
      </c>
      <c r="N15" s="88">
        <f t="shared" si="2"/>
        <v>0</v>
      </c>
      <c r="O15" s="68"/>
      <c r="P15" s="93"/>
      <c r="Q15" s="89"/>
      <c r="R15" s="85"/>
      <c r="S15" s="148"/>
      <c r="T15" s="90">
        <f t="shared" si="3"/>
        <v>0</v>
      </c>
      <c r="U15" s="85"/>
      <c r="V15" s="148"/>
      <c r="W15" s="73">
        <f t="shared" si="4"/>
        <v>0</v>
      </c>
      <c r="X15" s="74"/>
      <c r="Y15" s="75" t="str">
        <f t="shared" si="5"/>
        <v/>
      </c>
      <c r="Z15" s="77" t="s">
        <v>55</v>
      </c>
    </row>
    <row r="16" spans="1:28" s="47" customFormat="1">
      <c r="A16" s="76">
        <v>9</v>
      </c>
      <c r="B16" s="77" t="s">
        <v>35</v>
      </c>
      <c r="C16" s="59"/>
      <c r="D16" s="77" t="s">
        <v>22</v>
      </c>
      <c r="E16" s="59" t="s">
        <v>28</v>
      </c>
      <c r="F16" s="77" t="s">
        <v>35</v>
      </c>
      <c r="G16" s="60"/>
      <c r="H16" s="78" t="str">
        <f t="shared" si="0"/>
        <v>USD</v>
      </c>
      <c r="I16" s="79">
        <f t="shared" si="1"/>
        <v>1</v>
      </c>
      <c r="J16" s="80">
        <f t="shared" si="6"/>
        <v>0</v>
      </c>
      <c r="K16" s="64">
        <f t="shared" si="8"/>
        <v>0.16</v>
      </c>
      <c r="L16" s="65">
        <f t="shared" si="7"/>
        <v>0.08</v>
      </c>
      <c r="M16" s="81">
        <v>1</v>
      </c>
      <c r="N16" s="88">
        <f t="shared" si="2"/>
        <v>0</v>
      </c>
      <c r="O16" s="68"/>
      <c r="P16" s="93"/>
      <c r="Q16" s="89"/>
      <c r="R16" s="85"/>
      <c r="S16" s="148"/>
      <c r="T16" s="90">
        <f t="shared" si="3"/>
        <v>0</v>
      </c>
      <c r="U16" s="85"/>
      <c r="V16" s="148"/>
      <c r="W16" s="73">
        <f t="shared" si="4"/>
        <v>0</v>
      </c>
      <c r="X16" s="74"/>
      <c r="Y16" s="75" t="str">
        <f t="shared" si="5"/>
        <v/>
      </c>
      <c r="Z16" s="77" t="s">
        <v>55</v>
      </c>
    </row>
    <row r="17" spans="1:26" s="47" customFormat="1">
      <c r="A17" s="76">
        <v>10</v>
      </c>
      <c r="B17" s="77" t="s">
        <v>35</v>
      </c>
      <c r="C17" s="59"/>
      <c r="D17" s="77" t="s">
        <v>22</v>
      </c>
      <c r="E17" s="59" t="s">
        <v>28</v>
      </c>
      <c r="F17" s="77" t="s">
        <v>35</v>
      </c>
      <c r="G17" s="60"/>
      <c r="H17" s="78" t="str">
        <f t="shared" si="0"/>
        <v>USD</v>
      </c>
      <c r="I17" s="79">
        <f t="shared" si="1"/>
        <v>1</v>
      </c>
      <c r="J17" s="80">
        <f t="shared" si="6"/>
        <v>0</v>
      </c>
      <c r="K17" s="64">
        <f t="shared" si="8"/>
        <v>0.16</v>
      </c>
      <c r="L17" s="65">
        <f t="shared" si="7"/>
        <v>0.08</v>
      </c>
      <c r="M17" s="81">
        <v>1</v>
      </c>
      <c r="N17" s="88">
        <f t="shared" si="2"/>
        <v>0</v>
      </c>
      <c r="O17" s="68"/>
      <c r="P17" s="93"/>
      <c r="Q17" s="89"/>
      <c r="R17" s="85"/>
      <c r="S17" s="148"/>
      <c r="T17" s="90">
        <f t="shared" si="3"/>
        <v>0</v>
      </c>
      <c r="U17" s="85"/>
      <c r="V17" s="148"/>
      <c r="W17" s="73">
        <f t="shared" si="4"/>
        <v>0</v>
      </c>
      <c r="X17" s="74"/>
      <c r="Y17" s="75" t="str">
        <f t="shared" si="5"/>
        <v/>
      </c>
      <c r="Z17" s="77" t="s">
        <v>55</v>
      </c>
    </row>
    <row r="18" spans="1:26" s="47" customFormat="1">
      <c r="A18" s="76">
        <v>11</v>
      </c>
      <c r="B18" s="77" t="s">
        <v>35</v>
      </c>
      <c r="C18" s="59"/>
      <c r="D18" s="77" t="s">
        <v>22</v>
      </c>
      <c r="E18" s="59" t="s">
        <v>28</v>
      </c>
      <c r="F18" s="77" t="s">
        <v>35</v>
      </c>
      <c r="G18" s="60"/>
      <c r="H18" s="78" t="str">
        <f t="shared" si="0"/>
        <v>USD</v>
      </c>
      <c r="I18" s="79">
        <f t="shared" si="1"/>
        <v>1</v>
      </c>
      <c r="J18" s="80">
        <f t="shared" si="6"/>
        <v>0</v>
      </c>
      <c r="K18" s="64">
        <f t="shared" si="8"/>
        <v>0.16</v>
      </c>
      <c r="L18" s="65">
        <f t="shared" si="7"/>
        <v>0.08</v>
      </c>
      <c r="M18" s="81">
        <v>1</v>
      </c>
      <c r="N18" s="88">
        <f t="shared" si="2"/>
        <v>0</v>
      </c>
      <c r="O18" s="68"/>
      <c r="P18" s="93"/>
      <c r="Q18" s="89"/>
      <c r="R18" s="85"/>
      <c r="S18" s="148"/>
      <c r="T18" s="90">
        <f t="shared" si="3"/>
        <v>0</v>
      </c>
      <c r="U18" s="85"/>
      <c r="V18" s="148"/>
      <c r="W18" s="73">
        <f t="shared" si="4"/>
        <v>0</v>
      </c>
      <c r="X18" s="74"/>
      <c r="Y18" s="75" t="str">
        <f t="shared" si="5"/>
        <v/>
      </c>
      <c r="Z18" s="77" t="s">
        <v>55</v>
      </c>
    </row>
    <row r="19" spans="1:26" s="47" customFormat="1" outlineLevel="1">
      <c r="A19" s="76">
        <v>12</v>
      </c>
      <c r="B19" s="77" t="s">
        <v>35</v>
      </c>
      <c r="C19" s="59"/>
      <c r="D19" s="77" t="s">
        <v>22</v>
      </c>
      <c r="E19" s="59" t="s">
        <v>28</v>
      </c>
      <c r="F19" s="77" t="s">
        <v>35</v>
      </c>
      <c r="G19" s="60"/>
      <c r="H19" s="78" t="str">
        <f t="shared" si="0"/>
        <v>USD</v>
      </c>
      <c r="I19" s="79">
        <f t="shared" si="1"/>
        <v>1</v>
      </c>
      <c r="J19" s="80">
        <f t="shared" si="6"/>
        <v>0</v>
      </c>
      <c r="K19" s="64">
        <f t="shared" si="8"/>
        <v>0.16</v>
      </c>
      <c r="L19" s="65">
        <f t="shared" si="7"/>
        <v>0.08</v>
      </c>
      <c r="M19" s="81">
        <v>1</v>
      </c>
      <c r="N19" s="88">
        <f t="shared" si="2"/>
        <v>0</v>
      </c>
      <c r="O19" s="68"/>
      <c r="P19" s="93"/>
      <c r="Q19" s="89"/>
      <c r="R19" s="85"/>
      <c r="S19" s="148"/>
      <c r="T19" s="90">
        <f t="shared" si="3"/>
        <v>0</v>
      </c>
      <c r="U19" s="85"/>
      <c r="V19" s="148"/>
      <c r="W19" s="73">
        <f t="shared" si="4"/>
        <v>0</v>
      </c>
      <c r="X19" s="74"/>
      <c r="Y19" s="75" t="str">
        <f t="shared" si="5"/>
        <v/>
      </c>
      <c r="Z19" s="77" t="s">
        <v>55</v>
      </c>
    </row>
    <row r="20" spans="1:26" s="47" customFormat="1" outlineLevel="1">
      <c r="A20" s="76">
        <v>13</v>
      </c>
      <c r="B20" s="77" t="s">
        <v>35</v>
      </c>
      <c r="C20" s="59"/>
      <c r="D20" s="77" t="s">
        <v>22</v>
      </c>
      <c r="E20" s="59" t="s">
        <v>28</v>
      </c>
      <c r="F20" s="77" t="s">
        <v>35</v>
      </c>
      <c r="G20" s="60"/>
      <c r="H20" s="78" t="str">
        <f t="shared" si="0"/>
        <v>USD</v>
      </c>
      <c r="I20" s="79">
        <f t="shared" si="1"/>
        <v>1</v>
      </c>
      <c r="J20" s="80">
        <f t="shared" si="6"/>
        <v>0</v>
      </c>
      <c r="K20" s="64">
        <f t="shared" si="8"/>
        <v>0.16</v>
      </c>
      <c r="L20" s="65">
        <f t="shared" si="7"/>
        <v>0.08</v>
      </c>
      <c r="M20" s="81">
        <v>1</v>
      </c>
      <c r="N20" s="88">
        <f t="shared" si="2"/>
        <v>0</v>
      </c>
      <c r="O20" s="68"/>
      <c r="P20" s="93"/>
      <c r="Q20" s="89"/>
      <c r="R20" s="85"/>
      <c r="S20" s="148"/>
      <c r="T20" s="90">
        <f t="shared" si="3"/>
        <v>0</v>
      </c>
      <c r="U20" s="85"/>
      <c r="V20" s="148"/>
      <c r="W20" s="73">
        <f t="shared" si="4"/>
        <v>0</v>
      </c>
      <c r="X20" s="74"/>
      <c r="Y20" s="75" t="str">
        <f t="shared" si="5"/>
        <v/>
      </c>
      <c r="Z20" s="77" t="s">
        <v>55</v>
      </c>
    </row>
    <row r="21" spans="1:26" s="47" customFormat="1" outlineLevel="1">
      <c r="A21" s="76">
        <v>14</v>
      </c>
      <c r="B21" s="77" t="s">
        <v>35</v>
      </c>
      <c r="C21" s="59"/>
      <c r="D21" s="77" t="s">
        <v>22</v>
      </c>
      <c r="E21" s="59" t="s">
        <v>28</v>
      </c>
      <c r="F21" s="77" t="s">
        <v>35</v>
      </c>
      <c r="G21" s="60"/>
      <c r="H21" s="78" t="str">
        <f t="shared" si="0"/>
        <v>USD</v>
      </c>
      <c r="I21" s="79">
        <f t="shared" si="1"/>
        <v>1</v>
      </c>
      <c r="J21" s="80">
        <f t="shared" si="6"/>
        <v>0</v>
      </c>
      <c r="K21" s="64">
        <f t="shared" si="8"/>
        <v>0.16</v>
      </c>
      <c r="L21" s="65">
        <f t="shared" si="7"/>
        <v>0.08</v>
      </c>
      <c r="M21" s="81">
        <v>1</v>
      </c>
      <c r="N21" s="88">
        <f t="shared" si="2"/>
        <v>0</v>
      </c>
      <c r="O21" s="68"/>
      <c r="P21" s="93"/>
      <c r="Q21" s="89"/>
      <c r="R21" s="85"/>
      <c r="S21" s="148"/>
      <c r="T21" s="90">
        <f t="shared" si="3"/>
        <v>0</v>
      </c>
      <c r="U21" s="85"/>
      <c r="V21" s="148"/>
      <c r="W21" s="73">
        <f t="shared" si="4"/>
        <v>0</v>
      </c>
      <c r="X21" s="74"/>
      <c r="Y21" s="75" t="str">
        <f t="shared" si="5"/>
        <v/>
      </c>
      <c r="Z21" s="77" t="s">
        <v>55</v>
      </c>
    </row>
    <row r="22" spans="1:26" s="44" customFormat="1" outlineLevel="1">
      <c r="A22" s="76">
        <v>16</v>
      </c>
      <c r="B22" s="77" t="s">
        <v>35</v>
      </c>
      <c r="C22" s="59"/>
      <c r="D22" s="77" t="s">
        <v>22</v>
      </c>
      <c r="E22" s="59" t="s">
        <v>28</v>
      </c>
      <c r="F22" s="77" t="s">
        <v>35</v>
      </c>
      <c r="G22" s="60"/>
      <c r="H22" s="78" t="str">
        <f t="shared" si="0"/>
        <v>USD</v>
      </c>
      <c r="I22" s="79">
        <f t="shared" si="1"/>
        <v>1</v>
      </c>
      <c r="J22" s="80">
        <f t="shared" si="6"/>
        <v>0</v>
      </c>
      <c r="K22" s="64">
        <f t="shared" si="8"/>
        <v>0.16</v>
      </c>
      <c r="L22" s="65">
        <f t="shared" si="7"/>
        <v>0.08</v>
      </c>
      <c r="M22" s="81">
        <v>1</v>
      </c>
      <c r="N22" s="88">
        <f t="shared" si="2"/>
        <v>0</v>
      </c>
      <c r="O22" s="68"/>
      <c r="P22" s="93"/>
      <c r="Q22" s="89"/>
      <c r="R22" s="85"/>
      <c r="S22" s="148"/>
      <c r="T22" s="90">
        <f t="shared" si="3"/>
        <v>0</v>
      </c>
      <c r="U22" s="85"/>
      <c r="V22" s="148"/>
      <c r="W22" s="73">
        <f t="shared" si="4"/>
        <v>0</v>
      </c>
      <c r="X22" s="74"/>
      <c r="Y22" s="75" t="str">
        <f t="shared" si="5"/>
        <v/>
      </c>
      <c r="Z22" s="77" t="s">
        <v>55</v>
      </c>
    </row>
    <row r="23" spans="1:26" s="91" customFormat="1" outlineLevel="2">
      <c r="A23" s="76">
        <v>15</v>
      </c>
      <c r="B23" s="77" t="s">
        <v>35</v>
      </c>
      <c r="C23" s="59"/>
      <c r="D23" s="77" t="s">
        <v>22</v>
      </c>
      <c r="E23" s="59" t="s">
        <v>28</v>
      </c>
      <c r="F23" s="77" t="s">
        <v>35</v>
      </c>
      <c r="G23" s="60"/>
      <c r="H23" s="78" t="str">
        <f t="shared" si="0"/>
        <v>USD</v>
      </c>
      <c r="I23" s="79">
        <f t="shared" si="1"/>
        <v>1</v>
      </c>
      <c r="J23" s="80">
        <f t="shared" si="6"/>
        <v>0</v>
      </c>
      <c r="K23" s="64">
        <f t="shared" si="8"/>
        <v>0.16</v>
      </c>
      <c r="L23" s="65">
        <f t="shared" si="7"/>
        <v>0.08</v>
      </c>
      <c r="M23" s="81">
        <v>1</v>
      </c>
      <c r="N23" s="88">
        <f t="shared" si="2"/>
        <v>0</v>
      </c>
      <c r="O23" s="68"/>
      <c r="P23" s="93"/>
      <c r="Q23" s="89"/>
      <c r="R23" s="85"/>
      <c r="S23" s="148"/>
      <c r="T23" s="90">
        <f t="shared" si="3"/>
        <v>0</v>
      </c>
      <c r="U23" s="85"/>
      <c r="V23" s="148"/>
      <c r="W23" s="73">
        <f t="shared" si="4"/>
        <v>0</v>
      </c>
      <c r="X23" s="74"/>
      <c r="Y23" s="75" t="str">
        <f t="shared" si="5"/>
        <v/>
      </c>
      <c r="Z23" s="77" t="s">
        <v>55</v>
      </c>
    </row>
    <row r="24" spans="1:26" s="91" customFormat="1" outlineLevel="2">
      <c r="A24" s="76">
        <v>18</v>
      </c>
      <c r="B24" s="77" t="s">
        <v>35</v>
      </c>
      <c r="C24" s="59"/>
      <c r="D24" s="77" t="s">
        <v>22</v>
      </c>
      <c r="E24" s="59" t="s">
        <v>28</v>
      </c>
      <c r="F24" s="77" t="s">
        <v>35</v>
      </c>
      <c r="G24" s="60"/>
      <c r="H24" s="78" t="str">
        <f t="shared" si="0"/>
        <v>USD</v>
      </c>
      <c r="I24" s="79">
        <f t="shared" si="1"/>
        <v>1</v>
      </c>
      <c r="J24" s="80">
        <f t="shared" si="6"/>
        <v>0</v>
      </c>
      <c r="K24" s="64">
        <f t="shared" si="8"/>
        <v>0.16</v>
      </c>
      <c r="L24" s="65">
        <f t="shared" si="7"/>
        <v>0.08</v>
      </c>
      <c r="M24" s="81">
        <v>1</v>
      </c>
      <c r="N24" s="88">
        <f t="shared" si="2"/>
        <v>0</v>
      </c>
      <c r="O24" s="68"/>
      <c r="P24" s="93"/>
      <c r="Q24" s="89"/>
      <c r="R24" s="85"/>
      <c r="S24" s="148"/>
      <c r="T24" s="90">
        <f t="shared" si="3"/>
        <v>0</v>
      </c>
      <c r="U24" s="85"/>
      <c r="V24" s="148"/>
      <c r="W24" s="73">
        <f t="shared" si="4"/>
        <v>0</v>
      </c>
      <c r="X24" s="74"/>
      <c r="Y24" s="75" t="str">
        <f t="shared" si="5"/>
        <v/>
      </c>
      <c r="Z24" s="77" t="s">
        <v>55</v>
      </c>
    </row>
    <row r="25" spans="1:26" s="91" customFormat="1" outlineLevel="2">
      <c r="A25" s="76">
        <v>17</v>
      </c>
      <c r="B25" s="77" t="s">
        <v>35</v>
      </c>
      <c r="C25" s="59"/>
      <c r="D25" s="77" t="s">
        <v>22</v>
      </c>
      <c r="E25" s="59" t="s">
        <v>28</v>
      </c>
      <c r="F25" s="77" t="s">
        <v>35</v>
      </c>
      <c r="G25" s="60"/>
      <c r="H25" s="78" t="str">
        <f t="shared" si="0"/>
        <v>USD</v>
      </c>
      <c r="I25" s="79">
        <f t="shared" si="1"/>
        <v>1</v>
      </c>
      <c r="J25" s="80">
        <f t="shared" si="6"/>
        <v>0</v>
      </c>
      <c r="K25" s="64">
        <f t="shared" si="8"/>
        <v>0.16</v>
      </c>
      <c r="L25" s="65">
        <f t="shared" si="7"/>
        <v>0.08</v>
      </c>
      <c r="M25" s="81">
        <v>1</v>
      </c>
      <c r="N25" s="88">
        <f t="shared" si="2"/>
        <v>0</v>
      </c>
      <c r="O25" s="68"/>
      <c r="P25" s="93"/>
      <c r="Q25" s="89"/>
      <c r="R25" s="85"/>
      <c r="S25" s="148"/>
      <c r="T25" s="90">
        <f t="shared" si="3"/>
        <v>0</v>
      </c>
      <c r="U25" s="85"/>
      <c r="V25" s="148"/>
      <c r="W25" s="73">
        <f t="shared" si="4"/>
        <v>0</v>
      </c>
      <c r="X25" s="74"/>
      <c r="Y25" s="75" t="str">
        <f t="shared" si="5"/>
        <v/>
      </c>
      <c r="Z25" s="77" t="s">
        <v>55</v>
      </c>
    </row>
    <row r="26" spans="1:26" s="91" customFormat="1" outlineLevel="2">
      <c r="A26" s="76">
        <v>19</v>
      </c>
      <c r="B26" s="77" t="s">
        <v>35</v>
      </c>
      <c r="C26" s="59"/>
      <c r="D26" s="77" t="s">
        <v>22</v>
      </c>
      <c r="E26" s="59" t="s">
        <v>28</v>
      </c>
      <c r="F26" s="77" t="s">
        <v>35</v>
      </c>
      <c r="G26" s="60"/>
      <c r="H26" s="78" t="str">
        <f t="shared" si="0"/>
        <v>USD</v>
      </c>
      <c r="I26" s="79">
        <f t="shared" si="1"/>
        <v>1</v>
      </c>
      <c r="J26" s="80">
        <f t="shared" si="6"/>
        <v>0</v>
      </c>
      <c r="K26" s="64">
        <f t="shared" si="8"/>
        <v>0.16</v>
      </c>
      <c r="L26" s="65">
        <f t="shared" si="7"/>
        <v>0.08</v>
      </c>
      <c r="M26" s="81">
        <v>1</v>
      </c>
      <c r="N26" s="88">
        <f t="shared" si="2"/>
        <v>0</v>
      </c>
      <c r="O26" s="68"/>
      <c r="P26" s="93"/>
      <c r="Q26" s="89"/>
      <c r="R26" s="85"/>
      <c r="S26" s="148"/>
      <c r="T26" s="90">
        <f t="shared" si="3"/>
        <v>0</v>
      </c>
      <c r="U26" s="85"/>
      <c r="V26" s="148"/>
      <c r="W26" s="73">
        <f t="shared" si="4"/>
        <v>0</v>
      </c>
      <c r="X26" s="74"/>
      <c r="Y26" s="75" t="str">
        <f t="shared" si="5"/>
        <v/>
      </c>
      <c r="Z26" s="77" t="s">
        <v>55</v>
      </c>
    </row>
    <row r="27" spans="1:26" s="91" customFormat="1" outlineLevel="2">
      <c r="A27" s="76">
        <v>20</v>
      </c>
      <c r="B27" s="77" t="s">
        <v>35</v>
      </c>
      <c r="C27" s="59"/>
      <c r="D27" s="77" t="s">
        <v>22</v>
      </c>
      <c r="E27" s="59" t="s">
        <v>28</v>
      </c>
      <c r="F27" s="77" t="s">
        <v>35</v>
      </c>
      <c r="G27" s="60"/>
      <c r="H27" s="78" t="str">
        <f t="shared" si="0"/>
        <v>USD</v>
      </c>
      <c r="I27" s="79">
        <f t="shared" si="1"/>
        <v>1</v>
      </c>
      <c r="J27" s="80">
        <f t="shared" si="6"/>
        <v>0</v>
      </c>
      <c r="K27" s="64">
        <f t="shared" ref="K27:K46" si="9">IF(E27="IL",IF(J27&gt;24999.99,0.2,0.25),IF(E27="US",16%,0%))</f>
        <v>0.16</v>
      </c>
      <c r="L27" s="65">
        <f t="shared" ref="L27:L46" si="10">IF(E27="IL",5.5%,IF(E27="US",8%,0%))</f>
        <v>0.08</v>
      </c>
      <c r="M27" s="81">
        <v>1</v>
      </c>
      <c r="N27" s="88">
        <f t="shared" ref="N27:N46" si="11">J27/I27*(1+K27+L27)*M27</f>
        <v>0</v>
      </c>
      <c r="O27" s="68"/>
      <c r="P27" s="93"/>
      <c r="Q27" s="89"/>
      <c r="R27" s="85"/>
      <c r="S27" s="148"/>
      <c r="T27" s="90">
        <f t="shared" si="3"/>
        <v>0</v>
      </c>
      <c r="U27" s="85"/>
      <c r="V27" s="148"/>
      <c r="W27" s="73">
        <f t="shared" si="4"/>
        <v>0</v>
      </c>
      <c r="X27" s="74"/>
      <c r="Y27" s="75" t="str">
        <f t="shared" si="5"/>
        <v/>
      </c>
      <c r="Z27" s="77" t="s">
        <v>55</v>
      </c>
    </row>
    <row r="28" spans="1:26" s="91" customFormat="1" outlineLevel="2">
      <c r="A28" s="76">
        <v>21</v>
      </c>
      <c r="B28" s="77" t="s">
        <v>35</v>
      </c>
      <c r="C28" s="59"/>
      <c r="D28" s="77" t="s">
        <v>22</v>
      </c>
      <c r="E28" s="59" t="s">
        <v>28</v>
      </c>
      <c r="F28" s="77" t="s">
        <v>35</v>
      </c>
      <c r="G28" s="60"/>
      <c r="H28" s="78" t="str">
        <f t="shared" si="0"/>
        <v>USD</v>
      </c>
      <c r="I28" s="79">
        <f t="shared" si="1"/>
        <v>1</v>
      </c>
      <c r="J28" s="80">
        <f t="shared" si="6"/>
        <v>0</v>
      </c>
      <c r="K28" s="64">
        <f t="shared" si="9"/>
        <v>0.16</v>
      </c>
      <c r="L28" s="65">
        <f t="shared" si="10"/>
        <v>0.08</v>
      </c>
      <c r="M28" s="81">
        <v>1</v>
      </c>
      <c r="N28" s="88">
        <f t="shared" si="11"/>
        <v>0</v>
      </c>
      <c r="O28" s="68"/>
      <c r="P28" s="93"/>
      <c r="Q28" s="89"/>
      <c r="R28" s="85"/>
      <c r="S28" s="148"/>
      <c r="T28" s="90">
        <f t="shared" si="3"/>
        <v>0</v>
      </c>
      <c r="U28" s="85"/>
      <c r="V28" s="148"/>
      <c r="W28" s="73">
        <f t="shared" si="4"/>
        <v>0</v>
      </c>
      <c r="X28" s="74"/>
      <c r="Y28" s="75" t="str">
        <f t="shared" si="5"/>
        <v/>
      </c>
      <c r="Z28" s="77" t="s">
        <v>55</v>
      </c>
    </row>
    <row r="29" spans="1:26" s="91" customFormat="1" outlineLevel="2">
      <c r="A29" s="76">
        <v>22</v>
      </c>
      <c r="B29" s="77" t="s">
        <v>35</v>
      </c>
      <c r="C29" s="59"/>
      <c r="D29" s="77" t="s">
        <v>22</v>
      </c>
      <c r="E29" s="59" t="s">
        <v>28</v>
      </c>
      <c r="F29" s="77" t="s">
        <v>35</v>
      </c>
      <c r="G29" s="60"/>
      <c r="H29" s="78" t="str">
        <f t="shared" si="0"/>
        <v>USD</v>
      </c>
      <c r="I29" s="79">
        <f t="shared" si="1"/>
        <v>1</v>
      </c>
      <c r="J29" s="80">
        <f t="shared" si="6"/>
        <v>0</v>
      </c>
      <c r="K29" s="64">
        <f t="shared" si="9"/>
        <v>0.16</v>
      </c>
      <c r="L29" s="65">
        <f t="shared" si="10"/>
        <v>0.08</v>
      </c>
      <c r="M29" s="81">
        <v>1</v>
      </c>
      <c r="N29" s="88">
        <f t="shared" si="11"/>
        <v>0</v>
      </c>
      <c r="O29" s="68"/>
      <c r="P29" s="93"/>
      <c r="Q29" s="89"/>
      <c r="R29" s="85"/>
      <c r="S29" s="148"/>
      <c r="T29" s="90">
        <f t="shared" si="3"/>
        <v>0</v>
      </c>
      <c r="U29" s="85"/>
      <c r="V29" s="148"/>
      <c r="W29" s="73">
        <f t="shared" si="4"/>
        <v>0</v>
      </c>
      <c r="X29" s="74"/>
      <c r="Y29" s="75" t="str">
        <f t="shared" si="5"/>
        <v/>
      </c>
      <c r="Z29" s="77" t="s">
        <v>55</v>
      </c>
    </row>
    <row r="30" spans="1:26" s="91" customFormat="1" outlineLevel="2">
      <c r="A30" s="76">
        <v>23</v>
      </c>
      <c r="B30" s="77" t="s">
        <v>35</v>
      </c>
      <c r="C30" s="59"/>
      <c r="D30" s="77" t="s">
        <v>22</v>
      </c>
      <c r="E30" s="59" t="s">
        <v>28</v>
      </c>
      <c r="F30" s="77" t="s">
        <v>35</v>
      </c>
      <c r="G30" s="60"/>
      <c r="H30" s="78" t="str">
        <f t="shared" si="0"/>
        <v>USD</v>
      </c>
      <c r="I30" s="79">
        <f t="shared" si="1"/>
        <v>1</v>
      </c>
      <c r="J30" s="80">
        <f t="shared" si="6"/>
        <v>0</v>
      </c>
      <c r="K30" s="64">
        <f t="shared" si="9"/>
        <v>0.16</v>
      </c>
      <c r="L30" s="65">
        <f t="shared" si="10"/>
        <v>0.08</v>
      </c>
      <c r="M30" s="81">
        <v>1</v>
      </c>
      <c r="N30" s="88">
        <f t="shared" si="11"/>
        <v>0</v>
      </c>
      <c r="O30" s="68"/>
      <c r="P30" s="93"/>
      <c r="Q30" s="89"/>
      <c r="R30" s="85"/>
      <c r="S30" s="148"/>
      <c r="T30" s="90">
        <f t="shared" si="3"/>
        <v>0</v>
      </c>
      <c r="U30" s="85"/>
      <c r="V30" s="148"/>
      <c r="W30" s="73">
        <f t="shared" si="4"/>
        <v>0</v>
      </c>
      <c r="X30" s="74"/>
      <c r="Y30" s="75" t="str">
        <f t="shared" si="5"/>
        <v/>
      </c>
      <c r="Z30" s="77" t="s">
        <v>55</v>
      </c>
    </row>
    <row r="31" spans="1:26" s="91" customFormat="1" outlineLevel="2">
      <c r="A31" s="76">
        <v>24</v>
      </c>
      <c r="B31" s="77" t="s">
        <v>35</v>
      </c>
      <c r="C31" s="59"/>
      <c r="D31" s="77" t="s">
        <v>22</v>
      </c>
      <c r="E31" s="59" t="s">
        <v>28</v>
      </c>
      <c r="F31" s="77" t="s">
        <v>35</v>
      </c>
      <c r="G31" s="60"/>
      <c r="H31" s="78" t="str">
        <f t="shared" si="0"/>
        <v>USD</v>
      </c>
      <c r="I31" s="79">
        <f t="shared" si="1"/>
        <v>1</v>
      </c>
      <c r="J31" s="80">
        <f t="shared" si="6"/>
        <v>0</v>
      </c>
      <c r="K31" s="64">
        <f t="shared" si="9"/>
        <v>0.16</v>
      </c>
      <c r="L31" s="65">
        <f t="shared" si="10"/>
        <v>0.08</v>
      </c>
      <c r="M31" s="81">
        <v>1</v>
      </c>
      <c r="N31" s="88">
        <f t="shared" si="11"/>
        <v>0</v>
      </c>
      <c r="O31" s="68"/>
      <c r="P31" s="93"/>
      <c r="Q31" s="89"/>
      <c r="R31" s="85"/>
      <c r="S31" s="148"/>
      <c r="T31" s="90">
        <f t="shared" si="3"/>
        <v>0</v>
      </c>
      <c r="U31" s="85"/>
      <c r="V31" s="148"/>
      <c r="W31" s="73">
        <f t="shared" si="4"/>
        <v>0</v>
      </c>
      <c r="X31" s="74"/>
      <c r="Y31" s="75" t="str">
        <f t="shared" si="5"/>
        <v/>
      </c>
      <c r="Z31" s="77" t="s">
        <v>55</v>
      </c>
    </row>
    <row r="32" spans="1:26" s="91" customFormat="1" outlineLevel="2">
      <c r="A32" s="76">
        <v>25</v>
      </c>
      <c r="B32" s="77" t="s">
        <v>35</v>
      </c>
      <c r="C32" s="59"/>
      <c r="D32" s="77" t="s">
        <v>22</v>
      </c>
      <c r="E32" s="59" t="s">
        <v>28</v>
      </c>
      <c r="F32" s="77" t="s">
        <v>35</v>
      </c>
      <c r="G32" s="60"/>
      <c r="H32" s="78" t="str">
        <f t="shared" si="0"/>
        <v>USD</v>
      </c>
      <c r="I32" s="79">
        <f t="shared" si="1"/>
        <v>1</v>
      </c>
      <c r="J32" s="80">
        <f t="shared" si="6"/>
        <v>0</v>
      </c>
      <c r="K32" s="64">
        <f t="shared" si="9"/>
        <v>0.16</v>
      </c>
      <c r="L32" s="65">
        <f t="shared" si="10"/>
        <v>0.08</v>
      </c>
      <c r="M32" s="81">
        <v>1</v>
      </c>
      <c r="N32" s="88">
        <f t="shared" si="11"/>
        <v>0</v>
      </c>
      <c r="O32" s="68"/>
      <c r="P32" s="93"/>
      <c r="Q32" s="89"/>
      <c r="R32" s="85"/>
      <c r="S32" s="148"/>
      <c r="T32" s="90">
        <f t="shared" si="3"/>
        <v>0</v>
      </c>
      <c r="U32" s="85"/>
      <c r="V32" s="148"/>
      <c r="W32" s="73">
        <f t="shared" si="4"/>
        <v>0</v>
      </c>
      <c r="X32" s="74"/>
      <c r="Y32" s="75" t="str">
        <f t="shared" si="5"/>
        <v/>
      </c>
      <c r="Z32" s="77" t="s">
        <v>55</v>
      </c>
    </row>
    <row r="33" spans="1:26" s="91" customFormat="1" outlineLevel="2">
      <c r="A33" s="76">
        <v>26</v>
      </c>
      <c r="B33" s="77" t="s">
        <v>35</v>
      </c>
      <c r="C33" s="59"/>
      <c r="D33" s="77" t="s">
        <v>22</v>
      </c>
      <c r="E33" s="59" t="s">
        <v>28</v>
      </c>
      <c r="F33" s="77" t="s">
        <v>35</v>
      </c>
      <c r="G33" s="60"/>
      <c r="H33" s="78" t="str">
        <f t="shared" si="0"/>
        <v>USD</v>
      </c>
      <c r="I33" s="79">
        <f t="shared" si="1"/>
        <v>1</v>
      </c>
      <c r="J33" s="80">
        <f t="shared" si="6"/>
        <v>0</v>
      </c>
      <c r="K33" s="64">
        <f t="shared" si="9"/>
        <v>0.16</v>
      </c>
      <c r="L33" s="65">
        <f t="shared" si="10"/>
        <v>0.08</v>
      </c>
      <c r="M33" s="81">
        <v>1</v>
      </c>
      <c r="N33" s="88">
        <f t="shared" si="11"/>
        <v>0</v>
      </c>
      <c r="O33" s="68"/>
      <c r="P33" s="93"/>
      <c r="Q33" s="89"/>
      <c r="R33" s="85"/>
      <c r="S33" s="148"/>
      <c r="T33" s="90">
        <f t="shared" si="3"/>
        <v>0</v>
      </c>
      <c r="U33" s="85"/>
      <c r="V33" s="148"/>
      <c r="W33" s="73">
        <f t="shared" si="4"/>
        <v>0</v>
      </c>
      <c r="X33" s="74"/>
      <c r="Y33" s="75" t="str">
        <f t="shared" si="5"/>
        <v/>
      </c>
      <c r="Z33" s="77" t="s">
        <v>55</v>
      </c>
    </row>
    <row r="34" spans="1:26" s="91" customFormat="1" outlineLevel="2">
      <c r="A34" s="76">
        <v>27</v>
      </c>
      <c r="B34" s="77" t="s">
        <v>35</v>
      </c>
      <c r="C34" s="59"/>
      <c r="D34" s="77" t="s">
        <v>22</v>
      </c>
      <c r="E34" s="59" t="s">
        <v>28</v>
      </c>
      <c r="F34" s="77" t="s">
        <v>35</v>
      </c>
      <c r="G34" s="60"/>
      <c r="H34" s="78" t="str">
        <f t="shared" si="0"/>
        <v>USD</v>
      </c>
      <c r="I34" s="79">
        <f t="shared" si="1"/>
        <v>1</v>
      </c>
      <c r="J34" s="80">
        <f t="shared" si="6"/>
        <v>0</v>
      </c>
      <c r="K34" s="64">
        <f t="shared" si="9"/>
        <v>0.16</v>
      </c>
      <c r="L34" s="65">
        <f t="shared" si="10"/>
        <v>0.08</v>
      </c>
      <c r="M34" s="81">
        <v>1</v>
      </c>
      <c r="N34" s="88">
        <f t="shared" si="11"/>
        <v>0</v>
      </c>
      <c r="O34" s="68"/>
      <c r="P34" s="93"/>
      <c r="Q34" s="89"/>
      <c r="R34" s="85"/>
      <c r="S34" s="148"/>
      <c r="T34" s="90">
        <f t="shared" si="3"/>
        <v>0</v>
      </c>
      <c r="U34" s="85"/>
      <c r="V34" s="148"/>
      <c r="W34" s="73">
        <f t="shared" si="4"/>
        <v>0</v>
      </c>
      <c r="X34" s="74"/>
      <c r="Y34" s="75" t="str">
        <f t="shared" si="5"/>
        <v/>
      </c>
      <c r="Z34" s="77" t="s">
        <v>55</v>
      </c>
    </row>
    <row r="35" spans="1:26" s="91" customFormat="1" outlineLevel="2">
      <c r="A35" s="76">
        <v>28</v>
      </c>
      <c r="B35" s="77" t="s">
        <v>35</v>
      </c>
      <c r="C35" s="59"/>
      <c r="D35" s="77" t="s">
        <v>22</v>
      </c>
      <c r="E35" s="59" t="s">
        <v>28</v>
      </c>
      <c r="F35" s="77" t="s">
        <v>35</v>
      </c>
      <c r="G35" s="60"/>
      <c r="H35" s="78" t="str">
        <f t="shared" si="0"/>
        <v>USD</v>
      </c>
      <c r="I35" s="79">
        <f t="shared" si="1"/>
        <v>1</v>
      </c>
      <c r="J35" s="80">
        <f t="shared" si="6"/>
        <v>0</v>
      </c>
      <c r="K35" s="64">
        <f t="shared" si="9"/>
        <v>0.16</v>
      </c>
      <c r="L35" s="65">
        <f t="shared" si="10"/>
        <v>0.08</v>
      </c>
      <c r="M35" s="81">
        <v>1</v>
      </c>
      <c r="N35" s="88">
        <f t="shared" si="11"/>
        <v>0</v>
      </c>
      <c r="O35" s="68"/>
      <c r="P35" s="93"/>
      <c r="Q35" s="89"/>
      <c r="R35" s="85"/>
      <c r="S35" s="148"/>
      <c r="T35" s="90">
        <f t="shared" si="3"/>
        <v>0</v>
      </c>
      <c r="U35" s="85"/>
      <c r="V35" s="148"/>
      <c r="W35" s="73">
        <f t="shared" si="4"/>
        <v>0</v>
      </c>
      <c r="X35" s="74"/>
      <c r="Y35" s="75" t="str">
        <f t="shared" si="5"/>
        <v/>
      </c>
      <c r="Z35" s="77" t="s">
        <v>55</v>
      </c>
    </row>
    <row r="36" spans="1:26" s="91" customFormat="1" outlineLevel="2">
      <c r="A36" s="76">
        <v>29</v>
      </c>
      <c r="B36" s="77" t="s">
        <v>35</v>
      </c>
      <c r="C36" s="59"/>
      <c r="D36" s="77" t="s">
        <v>22</v>
      </c>
      <c r="E36" s="59" t="s">
        <v>28</v>
      </c>
      <c r="F36" s="77" t="s">
        <v>35</v>
      </c>
      <c r="G36" s="60"/>
      <c r="H36" s="78" t="str">
        <f t="shared" si="0"/>
        <v>USD</v>
      </c>
      <c r="I36" s="79">
        <f t="shared" si="1"/>
        <v>1</v>
      </c>
      <c r="J36" s="80">
        <f t="shared" si="6"/>
        <v>0</v>
      </c>
      <c r="K36" s="64">
        <f t="shared" si="9"/>
        <v>0.16</v>
      </c>
      <c r="L36" s="65">
        <f t="shared" si="10"/>
        <v>0.08</v>
      </c>
      <c r="M36" s="81">
        <v>1</v>
      </c>
      <c r="N36" s="88">
        <f t="shared" si="11"/>
        <v>0</v>
      </c>
      <c r="O36" s="68"/>
      <c r="P36" s="93"/>
      <c r="Q36" s="89"/>
      <c r="R36" s="85"/>
      <c r="S36" s="148"/>
      <c r="T36" s="90">
        <f t="shared" si="3"/>
        <v>0</v>
      </c>
      <c r="U36" s="85"/>
      <c r="V36" s="148"/>
      <c r="W36" s="73">
        <f t="shared" si="4"/>
        <v>0</v>
      </c>
      <c r="X36" s="74"/>
      <c r="Y36" s="75" t="str">
        <f t="shared" si="5"/>
        <v/>
      </c>
      <c r="Z36" s="77" t="s">
        <v>55</v>
      </c>
    </row>
    <row r="37" spans="1:26" s="91" customFormat="1" outlineLevel="2">
      <c r="A37" s="76">
        <v>30</v>
      </c>
      <c r="B37" s="77" t="s">
        <v>35</v>
      </c>
      <c r="C37" s="59"/>
      <c r="D37" s="77" t="s">
        <v>22</v>
      </c>
      <c r="E37" s="59" t="s">
        <v>28</v>
      </c>
      <c r="F37" s="77" t="s">
        <v>35</v>
      </c>
      <c r="G37" s="60"/>
      <c r="H37" s="78" t="str">
        <f t="shared" si="0"/>
        <v>USD</v>
      </c>
      <c r="I37" s="79">
        <f t="shared" si="1"/>
        <v>1</v>
      </c>
      <c r="J37" s="80">
        <f t="shared" ref="J37:J42" si="12">G37/12</f>
        <v>0</v>
      </c>
      <c r="K37" s="64">
        <f t="shared" si="9"/>
        <v>0.16</v>
      </c>
      <c r="L37" s="65">
        <f t="shared" si="10"/>
        <v>0.08</v>
      </c>
      <c r="M37" s="81">
        <v>1</v>
      </c>
      <c r="N37" s="88">
        <f t="shared" si="11"/>
        <v>0</v>
      </c>
      <c r="O37" s="68"/>
      <c r="P37" s="93"/>
      <c r="Q37" s="89"/>
      <c r="R37" s="85"/>
      <c r="S37" s="148"/>
      <c r="T37" s="90">
        <f t="shared" ref="T37:T46" si="13">IF(S37&gt;0,(S37+J37)/J37-1,0)</f>
        <v>0</v>
      </c>
      <c r="U37" s="85"/>
      <c r="V37" s="148"/>
      <c r="W37" s="73">
        <f t="shared" si="4"/>
        <v>0</v>
      </c>
      <c r="X37" s="74"/>
      <c r="Y37" s="75" t="str">
        <f t="shared" si="5"/>
        <v/>
      </c>
      <c r="Z37" s="77" t="s">
        <v>55</v>
      </c>
    </row>
    <row r="38" spans="1:26" s="91" customFormat="1" outlineLevel="2">
      <c r="A38" s="76">
        <v>31</v>
      </c>
      <c r="B38" s="77" t="s">
        <v>35</v>
      </c>
      <c r="C38" s="59"/>
      <c r="D38" s="77" t="s">
        <v>22</v>
      </c>
      <c r="E38" s="59" t="s">
        <v>28</v>
      </c>
      <c r="F38" s="77" t="s">
        <v>35</v>
      </c>
      <c r="G38" s="60"/>
      <c r="H38" s="78" t="str">
        <f t="shared" si="0"/>
        <v>USD</v>
      </c>
      <c r="I38" s="79">
        <f t="shared" si="1"/>
        <v>1</v>
      </c>
      <c r="J38" s="80">
        <f t="shared" si="12"/>
        <v>0</v>
      </c>
      <c r="K38" s="64">
        <f t="shared" si="9"/>
        <v>0.16</v>
      </c>
      <c r="L38" s="65">
        <f t="shared" si="10"/>
        <v>0.08</v>
      </c>
      <c r="M38" s="81">
        <v>1</v>
      </c>
      <c r="N38" s="88">
        <f t="shared" si="11"/>
        <v>0</v>
      </c>
      <c r="O38" s="68"/>
      <c r="P38" s="93"/>
      <c r="Q38" s="89"/>
      <c r="R38" s="85"/>
      <c r="S38" s="148"/>
      <c r="T38" s="90">
        <f t="shared" si="13"/>
        <v>0</v>
      </c>
      <c r="U38" s="85"/>
      <c r="V38" s="148"/>
      <c r="W38" s="73">
        <f t="shared" si="4"/>
        <v>0</v>
      </c>
      <c r="X38" s="74"/>
      <c r="Y38" s="75" t="str">
        <f t="shared" si="5"/>
        <v/>
      </c>
      <c r="Z38" s="77" t="s">
        <v>55</v>
      </c>
    </row>
    <row r="39" spans="1:26" s="91" customFormat="1" outlineLevel="2">
      <c r="A39" s="76">
        <v>32</v>
      </c>
      <c r="B39" s="77" t="s">
        <v>35</v>
      </c>
      <c r="C39" s="59"/>
      <c r="D39" s="77" t="s">
        <v>22</v>
      </c>
      <c r="E39" s="59" t="s">
        <v>28</v>
      </c>
      <c r="F39" s="77" t="s">
        <v>35</v>
      </c>
      <c r="G39" s="60"/>
      <c r="H39" s="78" t="str">
        <f t="shared" si="0"/>
        <v>USD</v>
      </c>
      <c r="I39" s="79">
        <f t="shared" si="1"/>
        <v>1</v>
      </c>
      <c r="J39" s="80">
        <f t="shared" si="12"/>
        <v>0</v>
      </c>
      <c r="K39" s="64">
        <f t="shared" si="9"/>
        <v>0.16</v>
      </c>
      <c r="L39" s="65">
        <f t="shared" si="10"/>
        <v>0.08</v>
      </c>
      <c r="M39" s="81">
        <v>1</v>
      </c>
      <c r="N39" s="88">
        <f t="shared" si="11"/>
        <v>0</v>
      </c>
      <c r="O39" s="68"/>
      <c r="P39" s="93"/>
      <c r="Q39" s="89"/>
      <c r="R39" s="85"/>
      <c r="S39" s="148"/>
      <c r="T39" s="90">
        <f t="shared" si="13"/>
        <v>0</v>
      </c>
      <c r="U39" s="85"/>
      <c r="V39" s="148"/>
      <c r="W39" s="73">
        <f t="shared" si="4"/>
        <v>0</v>
      </c>
      <c r="X39" s="74"/>
      <c r="Y39" s="75" t="str">
        <f t="shared" si="5"/>
        <v/>
      </c>
      <c r="Z39" s="77" t="s">
        <v>55</v>
      </c>
    </row>
    <row r="40" spans="1:26" s="91" customFormat="1" outlineLevel="2">
      <c r="A40" s="76">
        <v>33</v>
      </c>
      <c r="B40" s="77" t="s">
        <v>35</v>
      </c>
      <c r="C40" s="59"/>
      <c r="D40" s="77" t="s">
        <v>22</v>
      </c>
      <c r="E40" s="59" t="s">
        <v>28</v>
      </c>
      <c r="F40" s="77" t="s">
        <v>35</v>
      </c>
      <c r="G40" s="60"/>
      <c r="H40" s="78" t="str">
        <f t="shared" si="0"/>
        <v>USD</v>
      </c>
      <c r="I40" s="79">
        <f t="shared" si="1"/>
        <v>1</v>
      </c>
      <c r="J40" s="80">
        <f t="shared" si="12"/>
        <v>0</v>
      </c>
      <c r="K40" s="64">
        <f t="shared" si="9"/>
        <v>0.16</v>
      </c>
      <c r="L40" s="65">
        <f t="shared" si="10"/>
        <v>0.08</v>
      </c>
      <c r="M40" s="81">
        <v>1</v>
      </c>
      <c r="N40" s="88">
        <f t="shared" si="11"/>
        <v>0</v>
      </c>
      <c r="O40" s="68"/>
      <c r="P40" s="93"/>
      <c r="Q40" s="89"/>
      <c r="R40" s="85"/>
      <c r="S40" s="148"/>
      <c r="T40" s="90">
        <f t="shared" si="13"/>
        <v>0</v>
      </c>
      <c r="U40" s="85"/>
      <c r="V40" s="148"/>
      <c r="W40" s="73">
        <f t="shared" si="4"/>
        <v>0</v>
      </c>
      <c r="X40" s="74"/>
      <c r="Y40" s="75" t="str">
        <f t="shared" si="5"/>
        <v/>
      </c>
      <c r="Z40" s="77" t="s">
        <v>55</v>
      </c>
    </row>
    <row r="41" spans="1:26" s="91" customFormat="1" outlineLevel="2">
      <c r="A41" s="76">
        <v>34</v>
      </c>
      <c r="B41" s="77" t="s">
        <v>35</v>
      </c>
      <c r="C41" s="59"/>
      <c r="D41" s="77" t="s">
        <v>22</v>
      </c>
      <c r="E41" s="59" t="s">
        <v>28</v>
      </c>
      <c r="F41" s="77" t="s">
        <v>35</v>
      </c>
      <c r="G41" s="60"/>
      <c r="H41" s="78" t="str">
        <f t="shared" si="0"/>
        <v>USD</v>
      </c>
      <c r="I41" s="79">
        <f t="shared" si="1"/>
        <v>1</v>
      </c>
      <c r="J41" s="80">
        <f t="shared" si="12"/>
        <v>0</v>
      </c>
      <c r="K41" s="64">
        <f t="shared" si="9"/>
        <v>0.16</v>
      </c>
      <c r="L41" s="65">
        <f t="shared" si="10"/>
        <v>0.08</v>
      </c>
      <c r="M41" s="81">
        <v>1</v>
      </c>
      <c r="N41" s="88">
        <f t="shared" si="11"/>
        <v>0</v>
      </c>
      <c r="O41" s="68"/>
      <c r="P41" s="93"/>
      <c r="Q41" s="89"/>
      <c r="R41" s="85"/>
      <c r="S41" s="148"/>
      <c r="T41" s="90">
        <f t="shared" si="13"/>
        <v>0</v>
      </c>
      <c r="U41" s="85"/>
      <c r="V41" s="148"/>
      <c r="W41" s="73">
        <f t="shared" si="4"/>
        <v>0</v>
      </c>
      <c r="X41" s="74"/>
      <c r="Y41" s="75" t="str">
        <f t="shared" si="5"/>
        <v/>
      </c>
      <c r="Z41" s="77" t="s">
        <v>55</v>
      </c>
    </row>
    <row r="42" spans="1:26" s="91" customFormat="1" outlineLevel="2">
      <c r="A42" s="76">
        <v>35</v>
      </c>
      <c r="B42" s="77" t="s">
        <v>35</v>
      </c>
      <c r="C42" s="59"/>
      <c r="D42" s="77" t="s">
        <v>22</v>
      </c>
      <c r="E42" s="59" t="s">
        <v>28</v>
      </c>
      <c r="F42" s="77" t="s">
        <v>35</v>
      </c>
      <c r="G42" s="60"/>
      <c r="H42" s="78" t="str">
        <f t="shared" si="0"/>
        <v>USD</v>
      </c>
      <c r="I42" s="79">
        <f t="shared" si="1"/>
        <v>1</v>
      </c>
      <c r="J42" s="80">
        <f t="shared" si="12"/>
        <v>0</v>
      </c>
      <c r="K42" s="64">
        <f t="shared" si="9"/>
        <v>0.16</v>
      </c>
      <c r="L42" s="65">
        <f t="shared" si="10"/>
        <v>0.08</v>
      </c>
      <c r="M42" s="81">
        <v>1</v>
      </c>
      <c r="N42" s="88">
        <f t="shared" si="11"/>
        <v>0</v>
      </c>
      <c r="O42" s="68"/>
      <c r="P42" s="93"/>
      <c r="Q42" s="89"/>
      <c r="R42" s="85"/>
      <c r="S42" s="148"/>
      <c r="T42" s="90">
        <f t="shared" si="13"/>
        <v>0</v>
      </c>
      <c r="U42" s="85"/>
      <c r="V42" s="148"/>
      <c r="W42" s="73">
        <f t="shared" si="4"/>
        <v>0</v>
      </c>
      <c r="X42" s="74"/>
      <c r="Y42" s="75" t="str">
        <f t="shared" si="5"/>
        <v/>
      </c>
      <c r="Z42" s="77" t="s">
        <v>55</v>
      </c>
    </row>
    <row r="43" spans="1:26" s="91" customFormat="1" outlineLevel="2">
      <c r="A43" s="76">
        <v>36</v>
      </c>
      <c r="B43" s="77" t="s">
        <v>35</v>
      </c>
      <c r="C43" s="59"/>
      <c r="D43" s="77" t="s">
        <v>22</v>
      </c>
      <c r="E43" s="59" t="s">
        <v>28</v>
      </c>
      <c r="F43" s="77" t="s">
        <v>35</v>
      </c>
      <c r="G43" s="60"/>
      <c r="H43" s="78" t="str">
        <f t="shared" si="0"/>
        <v>USD</v>
      </c>
      <c r="I43" s="79">
        <f t="shared" si="1"/>
        <v>1</v>
      </c>
      <c r="J43" s="80">
        <f t="shared" si="6"/>
        <v>0</v>
      </c>
      <c r="K43" s="64">
        <f t="shared" si="9"/>
        <v>0.16</v>
      </c>
      <c r="L43" s="65">
        <f t="shared" si="10"/>
        <v>0.08</v>
      </c>
      <c r="M43" s="81">
        <v>1</v>
      </c>
      <c r="N43" s="88">
        <f t="shared" si="11"/>
        <v>0</v>
      </c>
      <c r="O43" s="68"/>
      <c r="P43" s="93"/>
      <c r="Q43" s="89"/>
      <c r="R43" s="85"/>
      <c r="S43" s="148"/>
      <c r="T43" s="90">
        <f t="shared" si="13"/>
        <v>0</v>
      </c>
      <c r="U43" s="85"/>
      <c r="V43" s="148"/>
      <c r="W43" s="73">
        <f t="shared" si="4"/>
        <v>0</v>
      </c>
      <c r="X43" s="74"/>
      <c r="Y43" s="75" t="str">
        <f t="shared" si="5"/>
        <v/>
      </c>
      <c r="Z43" s="77" t="s">
        <v>55</v>
      </c>
    </row>
    <row r="44" spans="1:26" s="91" customFormat="1" outlineLevel="2">
      <c r="A44" s="76">
        <v>37</v>
      </c>
      <c r="B44" s="77" t="s">
        <v>35</v>
      </c>
      <c r="C44" s="59"/>
      <c r="D44" s="77" t="s">
        <v>22</v>
      </c>
      <c r="E44" s="59" t="s">
        <v>28</v>
      </c>
      <c r="F44" s="77" t="s">
        <v>35</v>
      </c>
      <c r="G44" s="60"/>
      <c r="H44" s="78" t="str">
        <f t="shared" si="0"/>
        <v>USD</v>
      </c>
      <c r="I44" s="79">
        <f t="shared" si="1"/>
        <v>1</v>
      </c>
      <c r="J44" s="80">
        <f t="shared" si="6"/>
        <v>0</v>
      </c>
      <c r="K44" s="64">
        <f t="shared" si="9"/>
        <v>0.16</v>
      </c>
      <c r="L44" s="65">
        <f t="shared" si="10"/>
        <v>0.08</v>
      </c>
      <c r="M44" s="81">
        <v>1</v>
      </c>
      <c r="N44" s="88">
        <f t="shared" si="11"/>
        <v>0</v>
      </c>
      <c r="O44" s="68"/>
      <c r="P44" s="93"/>
      <c r="Q44" s="89"/>
      <c r="R44" s="85"/>
      <c r="S44" s="148"/>
      <c r="T44" s="90">
        <f t="shared" si="13"/>
        <v>0</v>
      </c>
      <c r="U44" s="85"/>
      <c r="V44" s="148"/>
      <c r="W44" s="73">
        <f t="shared" si="4"/>
        <v>0</v>
      </c>
      <c r="X44" s="74"/>
      <c r="Y44" s="75" t="str">
        <f t="shared" si="5"/>
        <v/>
      </c>
      <c r="Z44" s="77" t="s">
        <v>55</v>
      </c>
    </row>
    <row r="45" spans="1:26" s="91" customFormat="1" outlineLevel="2">
      <c r="A45" s="76">
        <v>38</v>
      </c>
      <c r="B45" s="77" t="s">
        <v>35</v>
      </c>
      <c r="C45" s="77"/>
      <c r="D45" s="77" t="s">
        <v>22</v>
      </c>
      <c r="E45" s="59" t="s">
        <v>28</v>
      </c>
      <c r="F45" s="77" t="s">
        <v>35</v>
      </c>
      <c r="G45" s="60"/>
      <c r="H45" s="78" t="str">
        <f t="shared" si="0"/>
        <v>USD</v>
      </c>
      <c r="I45" s="79">
        <f t="shared" si="1"/>
        <v>1</v>
      </c>
      <c r="J45" s="80">
        <f t="shared" si="6"/>
        <v>0</v>
      </c>
      <c r="K45" s="64">
        <f t="shared" si="9"/>
        <v>0.16</v>
      </c>
      <c r="L45" s="65">
        <f t="shared" si="10"/>
        <v>0.08</v>
      </c>
      <c r="M45" s="81">
        <v>1</v>
      </c>
      <c r="N45" s="82">
        <f t="shared" si="11"/>
        <v>0</v>
      </c>
      <c r="O45" s="92"/>
      <c r="P45" s="93"/>
      <c r="Q45" s="89"/>
      <c r="R45" s="85"/>
      <c r="S45" s="148"/>
      <c r="T45" s="90">
        <f t="shared" si="13"/>
        <v>0</v>
      </c>
      <c r="U45" s="85"/>
      <c r="V45" s="148"/>
      <c r="W45" s="73">
        <f t="shared" si="4"/>
        <v>0</v>
      </c>
      <c r="X45" s="74"/>
      <c r="Y45" s="75" t="str">
        <f t="shared" si="5"/>
        <v/>
      </c>
      <c r="Z45" s="77" t="s">
        <v>55</v>
      </c>
    </row>
    <row r="46" spans="1:26" s="91" customFormat="1" outlineLevel="2">
      <c r="A46" s="76">
        <v>39</v>
      </c>
      <c r="B46" s="77" t="s">
        <v>35</v>
      </c>
      <c r="C46" s="77"/>
      <c r="D46" s="77" t="s">
        <v>22</v>
      </c>
      <c r="E46" s="59" t="s">
        <v>28</v>
      </c>
      <c r="F46" s="77" t="s">
        <v>35</v>
      </c>
      <c r="G46" s="60"/>
      <c r="H46" s="78" t="str">
        <f t="shared" si="0"/>
        <v>USD</v>
      </c>
      <c r="I46" s="79">
        <f t="shared" si="1"/>
        <v>1</v>
      </c>
      <c r="J46" s="80">
        <f t="shared" si="6"/>
        <v>0</v>
      </c>
      <c r="K46" s="64">
        <f t="shared" si="9"/>
        <v>0.16</v>
      </c>
      <c r="L46" s="65">
        <f t="shared" si="10"/>
        <v>0.08</v>
      </c>
      <c r="M46" s="81">
        <v>1</v>
      </c>
      <c r="N46" s="82">
        <f t="shared" si="11"/>
        <v>0</v>
      </c>
      <c r="O46" s="92"/>
      <c r="P46" s="93"/>
      <c r="Q46" s="89"/>
      <c r="R46" s="85"/>
      <c r="S46" s="148"/>
      <c r="T46" s="90">
        <f t="shared" si="13"/>
        <v>0</v>
      </c>
      <c r="U46" s="85"/>
      <c r="V46" s="148"/>
      <c r="W46" s="73">
        <f t="shared" si="4"/>
        <v>0</v>
      </c>
      <c r="X46" s="74"/>
      <c r="Y46" s="75" t="str">
        <f t="shared" si="5"/>
        <v/>
      </c>
      <c r="Z46" s="77" t="s">
        <v>55</v>
      </c>
    </row>
    <row r="47" spans="1:26" ht="15.75" thickBot="1">
      <c r="A47" s="94"/>
      <c r="B47" s="95"/>
      <c r="C47" s="95"/>
      <c r="D47" s="95"/>
      <c r="E47" s="95"/>
      <c r="F47" s="96"/>
      <c r="G47" s="97"/>
      <c r="H47" s="95"/>
      <c r="I47" s="98"/>
      <c r="J47" s="99"/>
      <c r="K47" s="100"/>
      <c r="L47" s="100"/>
      <c r="M47" s="101"/>
      <c r="N47" s="102"/>
      <c r="O47" s="102"/>
      <c r="P47" s="95"/>
      <c r="Q47" s="102"/>
      <c r="R47" s="103"/>
      <c r="S47" s="104"/>
      <c r="T47" s="105"/>
      <c r="U47" s="103"/>
      <c r="V47" s="104"/>
      <c r="W47" s="106"/>
      <c r="X47" s="107"/>
      <c r="Y47" s="108"/>
      <c r="Z47" s="109"/>
    </row>
    <row r="48" spans="1:26">
      <c r="A48" s="22"/>
      <c r="B48" s="17"/>
      <c r="C48" s="17"/>
      <c r="D48" s="17"/>
      <c r="E48" s="17"/>
      <c r="F48" s="17"/>
      <c r="G48" s="16"/>
      <c r="H48" s="17"/>
      <c r="I48" s="13"/>
      <c r="J48" s="15"/>
      <c r="K48" s="18"/>
      <c r="L48" s="18"/>
      <c r="M48" s="19"/>
      <c r="N48" s="20"/>
      <c r="O48" s="20"/>
      <c r="P48" s="17"/>
      <c r="Q48" s="20"/>
      <c r="R48" s="21"/>
      <c r="S48" s="217">
        <f>(SUM(S9:S10)*7)+(S11*1)+(X9-5000)+(X10-8000)</f>
        <v>13057.308333333334</v>
      </c>
      <c r="T48" s="218"/>
      <c r="U48" s="16"/>
      <c r="W48" s="17"/>
    </row>
    <row r="49" spans="1:24">
      <c r="A49" s="240" t="s">
        <v>67</v>
      </c>
      <c r="B49" s="240"/>
      <c r="C49" s="240"/>
      <c r="D49" s="240"/>
      <c r="E49" s="240"/>
      <c r="F49" s="240"/>
      <c r="G49" s="24">
        <v>1</v>
      </c>
      <c r="H49" s="24">
        <v>2</v>
      </c>
      <c r="I49" s="24">
        <v>3</v>
      </c>
      <c r="J49" s="24">
        <v>4</v>
      </c>
      <c r="K49" s="24">
        <v>5</v>
      </c>
      <c r="L49" s="24">
        <v>6</v>
      </c>
      <c r="M49" s="24">
        <v>7</v>
      </c>
      <c r="N49" s="24">
        <v>8</v>
      </c>
      <c r="O49" s="24">
        <v>9</v>
      </c>
      <c r="P49" s="24">
        <v>10</v>
      </c>
      <c r="Q49" s="110">
        <v>11</v>
      </c>
      <c r="R49" s="24">
        <v>12</v>
      </c>
      <c r="S49" s="21"/>
    </row>
    <row r="50" spans="1:24">
      <c r="A50" s="111" t="s">
        <v>19</v>
      </c>
      <c r="B50" s="111" t="s">
        <v>8</v>
      </c>
      <c r="C50" s="111" t="s">
        <v>3</v>
      </c>
      <c r="D50" s="112" t="s">
        <v>0</v>
      </c>
      <c r="E50" s="111" t="s">
        <v>9</v>
      </c>
      <c r="F50" s="111" t="s">
        <v>4</v>
      </c>
      <c r="G50" s="43" t="s">
        <v>40</v>
      </c>
      <c r="H50" s="43" t="s">
        <v>41</v>
      </c>
      <c r="I50" s="43" t="s">
        <v>42</v>
      </c>
      <c r="J50" s="43" t="s">
        <v>43</v>
      </c>
      <c r="K50" s="43" t="s">
        <v>44</v>
      </c>
      <c r="L50" s="43" t="s">
        <v>45</v>
      </c>
      <c r="M50" s="43" t="s">
        <v>46</v>
      </c>
      <c r="N50" s="43" t="s">
        <v>47</v>
      </c>
      <c r="O50" s="43" t="s">
        <v>48</v>
      </c>
      <c r="P50" s="43" t="s">
        <v>49</v>
      </c>
      <c r="Q50" s="113" t="s">
        <v>50</v>
      </c>
      <c r="R50" s="43" t="s">
        <v>51</v>
      </c>
      <c r="S50" s="23"/>
      <c r="T50" s="43" t="s">
        <v>59</v>
      </c>
      <c r="U50" s="43" t="s">
        <v>60</v>
      </c>
      <c r="V50" s="43" t="s">
        <v>61</v>
      </c>
      <c r="W50" s="43" t="s">
        <v>62</v>
      </c>
      <c r="X50" s="114">
        <v>2014</v>
      </c>
    </row>
    <row r="51" spans="1:24">
      <c r="A51" s="23">
        <f t="shared" ref="A51:F52" si="14">A8</f>
        <v>1</v>
      </c>
      <c r="B51" s="23">
        <f t="shared" si="14"/>
        <v>0</v>
      </c>
      <c r="C51" s="23" t="str">
        <f t="shared" si="14"/>
        <v>VP Marketing</v>
      </c>
      <c r="D51" s="23" t="str">
        <f t="shared" si="14"/>
        <v>Marketing</v>
      </c>
      <c r="E51" s="23" t="str">
        <f t="shared" si="14"/>
        <v>US</v>
      </c>
      <c r="F51" s="23" t="str">
        <f t="shared" si="14"/>
        <v>Existing</v>
      </c>
      <c r="G51" s="115">
        <f t="shared" ref="G51:R51" si="15">IF($F51=$E$246,$M8,IF($P8="",0,IF(MONTH($P8)=G$49,(31-DAY($P8))/31,IF(MONTH($P8)&lt;G$49,$M8,0))))*IF($Q8&gt;0,IF(MONTH($Q8)=G$49,DAY($Q8)/31,IF(MONTH($Q8)&lt;G$49,0,1)),1)</f>
        <v>1</v>
      </c>
      <c r="H51" s="115">
        <f t="shared" si="15"/>
        <v>1</v>
      </c>
      <c r="I51" s="115">
        <f t="shared" si="15"/>
        <v>1</v>
      </c>
      <c r="J51" s="115">
        <f t="shared" si="15"/>
        <v>1</v>
      </c>
      <c r="K51" s="115">
        <f t="shared" si="15"/>
        <v>1</v>
      </c>
      <c r="L51" s="115">
        <f t="shared" si="15"/>
        <v>1</v>
      </c>
      <c r="M51" s="115">
        <f t="shared" si="15"/>
        <v>1</v>
      </c>
      <c r="N51" s="115">
        <f t="shared" si="15"/>
        <v>1</v>
      </c>
      <c r="O51" s="115">
        <f t="shared" si="15"/>
        <v>1</v>
      </c>
      <c r="P51" s="115">
        <f t="shared" si="15"/>
        <v>1</v>
      </c>
      <c r="Q51" s="115">
        <f t="shared" si="15"/>
        <v>1</v>
      </c>
      <c r="R51" s="115">
        <f t="shared" si="15"/>
        <v>1</v>
      </c>
      <c r="S51" s="25"/>
      <c r="T51" s="116">
        <f>I51</f>
        <v>1</v>
      </c>
      <c r="U51" s="116">
        <f>L51</f>
        <v>1</v>
      </c>
      <c r="V51" s="116">
        <f>O51</f>
        <v>1</v>
      </c>
      <c r="W51" s="116">
        <f>R51</f>
        <v>1</v>
      </c>
      <c r="X51" s="62">
        <f>R51</f>
        <v>1</v>
      </c>
    </row>
    <row r="52" spans="1:24">
      <c r="A52" s="23">
        <f t="shared" si="14"/>
        <v>2</v>
      </c>
      <c r="B52" s="23">
        <f t="shared" si="14"/>
        <v>0</v>
      </c>
      <c r="C52" s="23" t="str">
        <f t="shared" si="14"/>
        <v>Marketing Manager</v>
      </c>
      <c r="D52" s="23" t="str">
        <f t="shared" si="14"/>
        <v>Marketing</v>
      </c>
      <c r="E52" s="23" t="str">
        <f t="shared" si="14"/>
        <v>US</v>
      </c>
      <c r="F52" s="23" t="str">
        <f t="shared" si="14"/>
        <v>Existing</v>
      </c>
      <c r="G52" s="115">
        <f t="shared" ref="G52:R52" si="16">IF($F52=$E$246,$M9,IF($P9="",0,IF(MONTH($P9)=G$49,(31-DAY($P9))/31,IF(MONTH($P9)&lt;G$49,$M9,0))))*IF($Q9&gt;0,IF(MONTH($Q9)=G$49,DAY($Q9)/31,IF(MONTH($Q9)&lt;G$49,0,1)),1)</f>
        <v>1</v>
      </c>
      <c r="H52" s="115">
        <f t="shared" si="16"/>
        <v>1</v>
      </c>
      <c r="I52" s="115">
        <f t="shared" si="16"/>
        <v>1</v>
      </c>
      <c r="J52" s="115">
        <f t="shared" si="16"/>
        <v>1</v>
      </c>
      <c r="K52" s="115">
        <f t="shared" si="16"/>
        <v>1</v>
      </c>
      <c r="L52" s="115">
        <f t="shared" si="16"/>
        <v>1</v>
      </c>
      <c r="M52" s="115">
        <f t="shared" si="16"/>
        <v>1</v>
      </c>
      <c r="N52" s="115">
        <f t="shared" si="16"/>
        <v>1</v>
      </c>
      <c r="O52" s="115">
        <f t="shared" si="16"/>
        <v>1</v>
      </c>
      <c r="P52" s="115">
        <f t="shared" si="16"/>
        <v>1</v>
      </c>
      <c r="Q52" s="115">
        <f t="shared" si="16"/>
        <v>1</v>
      </c>
      <c r="R52" s="115">
        <f t="shared" si="16"/>
        <v>1</v>
      </c>
      <c r="S52" s="25"/>
      <c r="T52" s="116">
        <f t="shared" ref="T52:T79" si="17">I52</f>
        <v>1</v>
      </c>
      <c r="U52" s="116">
        <f t="shared" ref="U52:U79" si="18">L52</f>
        <v>1</v>
      </c>
      <c r="V52" s="116">
        <f t="shared" ref="V52:V79" si="19">O52</f>
        <v>1</v>
      </c>
      <c r="W52" s="116">
        <f t="shared" ref="W52:W79" si="20">R52</f>
        <v>1</v>
      </c>
      <c r="X52" s="62">
        <f t="shared" ref="X52:X79" si="21">R52</f>
        <v>1</v>
      </c>
    </row>
    <row r="53" spans="1:24">
      <c r="A53" s="23">
        <f t="shared" ref="A53:A78" si="22">A10</f>
        <v>3</v>
      </c>
      <c r="B53" s="23">
        <f t="shared" ref="B53:F62" si="23">B10</f>
        <v>0</v>
      </c>
      <c r="C53" s="23" t="str">
        <f t="shared" si="23"/>
        <v>Product Marketing Manager</v>
      </c>
      <c r="D53" s="23" t="str">
        <f t="shared" si="23"/>
        <v>Marketing</v>
      </c>
      <c r="E53" s="23" t="str">
        <f t="shared" si="23"/>
        <v>US</v>
      </c>
      <c r="F53" s="23" t="str">
        <f t="shared" si="23"/>
        <v>Existing</v>
      </c>
      <c r="G53" s="115">
        <f t="shared" ref="G53:R53" si="24">IF($F53=$E$246,$M10,IF($P10="",0,IF(MONTH($P10)=G$49,(31-DAY($P10))/31,IF(MONTH($P10)&lt;G$49,$M10,0))))*IF($Q10&gt;0,IF(MONTH($Q10)=G$49,DAY($Q10)/31,IF(MONTH($Q10)&lt;G$49,0,1)),1)</f>
        <v>1</v>
      </c>
      <c r="H53" s="115">
        <f t="shared" si="24"/>
        <v>1</v>
      </c>
      <c r="I53" s="115">
        <f t="shared" si="24"/>
        <v>1</v>
      </c>
      <c r="J53" s="115">
        <f t="shared" si="24"/>
        <v>1</v>
      </c>
      <c r="K53" s="115">
        <f t="shared" si="24"/>
        <v>1</v>
      </c>
      <c r="L53" s="115">
        <f t="shared" si="24"/>
        <v>1</v>
      </c>
      <c r="M53" s="115">
        <f t="shared" si="24"/>
        <v>1</v>
      </c>
      <c r="N53" s="115">
        <f t="shared" si="24"/>
        <v>1</v>
      </c>
      <c r="O53" s="115">
        <f t="shared" si="24"/>
        <v>1</v>
      </c>
      <c r="P53" s="115">
        <f t="shared" si="24"/>
        <v>1</v>
      </c>
      <c r="Q53" s="115">
        <f t="shared" si="24"/>
        <v>1</v>
      </c>
      <c r="R53" s="115">
        <f t="shared" si="24"/>
        <v>1</v>
      </c>
      <c r="S53" s="25"/>
      <c r="T53" s="116">
        <f t="shared" si="17"/>
        <v>1</v>
      </c>
      <c r="U53" s="116">
        <f t="shared" si="18"/>
        <v>1</v>
      </c>
      <c r="V53" s="116">
        <f t="shared" si="19"/>
        <v>1</v>
      </c>
      <c r="W53" s="116">
        <f t="shared" si="20"/>
        <v>1</v>
      </c>
      <c r="X53" s="62">
        <f t="shared" si="21"/>
        <v>1</v>
      </c>
    </row>
    <row r="54" spans="1:24">
      <c r="A54" s="23">
        <f t="shared" si="22"/>
        <v>4</v>
      </c>
      <c r="B54" s="23">
        <f t="shared" si="23"/>
        <v>0</v>
      </c>
      <c r="C54" s="23" t="str">
        <f t="shared" si="23"/>
        <v>Product Marketing Director</v>
      </c>
      <c r="D54" s="23" t="str">
        <f t="shared" si="23"/>
        <v>Marketing</v>
      </c>
      <c r="E54" s="23" t="str">
        <f t="shared" si="23"/>
        <v>US</v>
      </c>
      <c r="F54" s="23" t="str">
        <f t="shared" si="23"/>
        <v>TBH</v>
      </c>
      <c r="G54" s="115">
        <f t="shared" ref="G54:R54" si="25">IF($F54=$E$246,$M11,IF($P11="",0,IF(MONTH($P11)=G$49,(31-DAY($P11))/31,IF(MONTH($P11)&lt;G$49,$M11,0))))*IF($Q11&gt;0,IF(MONTH($Q11)=G$49,DAY($Q11)/31,IF(MONTH($Q11)&lt;G$49,0,1)),1)</f>
        <v>0</v>
      </c>
      <c r="H54" s="115">
        <f t="shared" si="25"/>
        <v>0</v>
      </c>
      <c r="I54" s="115">
        <f t="shared" si="25"/>
        <v>0.45161290322580644</v>
      </c>
      <c r="J54" s="115">
        <f t="shared" si="25"/>
        <v>1</v>
      </c>
      <c r="K54" s="115">
        <f t="shared" si="25"/>
        <v>1</v>
      </c>
      <c r="L54" s="115">
        <f t="shared" si="25"/>
        <v>1</v>
      </c>
      <c r="M54" s="115">
        <f t="shared" si="25"/>
        <v>1</v>
      </c>
      <c r="N54" s="115">
        <f t="shared" si="25"/>
        <v>1</v>
      </c>
      <c r="O54" s="115">
        <f t="shared" si="25"/>
        <v>1</v>
      </c>
      <c r="P54" s="115">
        <f t="shared" si="25"/>
        <v>1</v>
      </c>
      <c r="Q54" s="115">
        <f t="shared" si="25"/>
        <v>1</v>
      </c>
      <c r="R54" s="115">
        <f t="shared" si="25"/>
        <v>1</v>
      </c>
      <c r="S54" s="25"/>
      <c r="T54" s="116">
        <f t="shared" si="17"/>
        <v>0.45161290322580644</v>
      </c>
      <c r="U54" s="116">
        <f t="shared" si="18"/>
        <v>1</v>
      </c>
      <c r="V54" s="116">
        <f t="shared" si="19"/>
        <v>1</v>
      </c>
      <c r="W54" s="116">
        <f t="shared" si="20"/>
        <v>1</v>
      </c>
      <c r="X54" s="62">
        <f t="shared" si="21"/>
        <v>1</v>
      </c>
    </row>
    <row r="55" spans="1:24">
      <c r="A55" s="23">
        <f t="shared" si="22"/>
        <v>5</v>
      </c>
      <c r="B55" s="23">
        <f t="shared" si="23"/>
        <v>0</v>
      </c>
      <c r="C55" s="23" t="str">
        <f t="shared" si="23"/>
        <v>Lead Development Rep</v>
      </c>
      <c r="D55" s="23" t="str">
        <f t="shared" si="23"/>
        <v>Marketing</v>
      </c>
      <c r="E55" s="23" t="str">
        <f t="shared" si="23"/>
        <v>US</v>
      </c>
      <c r="F55" s="23" t="str">
        <f t="shared" si="23"/>
        <v>TBH</v>
      </c>
      <c r="G55" s="115">
        <f t="shared" ref="G55:R55" si="26">IF($F55=$E$246,$M12,IF($P12="",0,IF(MONTH($P12)=G$49,(31-DAY($P12))/31,IF(MONTH($P12)&lt;G$49,$M12,0))))*IF($Q12&gt;0,IF(MONTH($Q12)=G$49,DAY($Q12)/31,IF(MONTH($Q12)&lt;G$49,0,1)),1)</f>
        <v>0</v>
      </c>
      <c r="H55" s="115">
        <f t="shared" si="26"/>
        <v>0</v>
      </c>
      <c r="I55" s="115">
        <f t="shared" si="26"/>
        <v>0.90322580645161288</v>
      </c>
      <c r="J55" s="115">
        <f t="shared" si="26"/>
        <v>1</v>
      </c>
      <c r="K55" s="115">
        <f t="shared" si="26"/>
        <v>1</v>
      </c>
      <c r="L55" s="115">
        <f t="shared" si="26"/>
        <v>1</v>
      </c>
      <c r="M55" s="115">
        <f t="shared" si="26"/>
        <v>1</v>
      </c>
      <c r="N55" s="115">
        <f t="shared" si="26"/>
        <v>1</v>
      </c>
      <c r="O55" s="115">
        <f t="shared" si="26"/>
        <v>1</v>
      </c>
      <c r="P55" s="115">
        <f t="shared" si="26"/>
        <v>1</v>
      </c>
      <c r="Q55" s="115">
        <f t="shared" si="26"/>
        <v>1</v>
      </c>
      <c r="R55" s="115">
        <f t="shared" si="26"/>
        <v>1</v>
      </c>
      <c r="S55" s="25"/>
      <c r="T55" s="116">
        <f t="shared" si="17"/>
        <v>0.90322580645161288</v>
      </c>
      <c r="U55" s="116">
        <f t="shared" si="18"/>
        <v>1</v>
      </c>
      <c r="V55" s="116">
        <f t="shared" si="19"/>
        <v>1</v>
      </c>
      <c r="W55" s="116">
        <f t="shared" si="20"/>
        <v>1</v>
      </c>
      <c r="X55" s="62">
        <f t="shared" si="21"/>
        <v>1</v>
      </c>
    </row>
    <row r="56" spans="1:24">
      <c r="A56" s="23">
        <f t="shared" si="22"/>
        <v>6</v>
      </c>
      <c r="B56" s="23">
        <f t="shared" si="23"/>
        <v>0</v>
      </c>
      <c r="C56" s="23" t="str">
        <f t="shared" si="23"/>
        <v>Marketing Coordinator</v>
      </c>
      <c r="D56" s="23" t="str">
        <f t="shared" si="23"/>
        <v>Marketing</v>
      </c>
      <c r="E56" s="23" t="str">
        <f t="shared" si="23"/>
        <v>US</v>
      </c>
      <c r="F56" s="23" t="str">
        <f t="shared" si="23"/>
        <v>TBH</v>
      </c>
      <c r="G56" s="115">
        <f t="shared" ref="G56:H57" si="27">IF($F56=$E$246,$M13,IF($P13="",0,IF(MONTH($P13)=G$49,(31-DAY($P13))/31,IF(MONTH($P13)&lt;G$49,$M13,0))))*IF($Q13&gt;0,IF(MONTH($Q13)=G$49,DAY($Q13)/31,IF(MONTH($Q13)&lt;G$49,0,1)),1)</f>
        <v>0</v>
      </c>
      <c r="H56" s="115">
        <f t="shared" si="27"/>
        <v>0.61290322580645162</v>
      </c>
      <c r="I56" s="115">
        <f t="shared" ref="I56:R57" si="28">IF($F56=$E$246,$M13,IF($P13="",0,IF(MONTH($P13)=I$49,(31-DAY($P13))/31,IF(MONTH($P13)&lt;I$49,$M13,0))))*IF($Q13&gt;0,IF(MONTH($Q13)=I$49,DAY($Q13)/31,IF(MONTH($Q13)&lt;I$49,0,1)),1)</f>
        <v>1</v>
      </c>
      <c r="J56" s="115">
        <f t="shared" si="28"/>
        <v>1</v>
      </c>
      <c r="K56" s="115">
        <f t="shared" si="28"/>
        <v>1</v>
      </c>
      <c r="L56" s="115">
        <f t="shared" si="28"/>
        <v>1</v>
      </c>
      <c r="M56" s="115">
        <f t="shared" si="28"/>
        <v>1</v>
      </c>
      <c r="N56" s="115">
        <f t="shared" si="28"/>
        <v>1</v>
      </c>
      <c r="O56" s="115">
        <f t="shared" si="28"/>
        <v>1</v>
      </c>
      <c r="P56" s="115">
        <f t="shared" si="28"/>
        <v>1</v>
      </c>
      <c r="Q56" s="115">
        <f t="shared" si="28"/>
        <v>1</v>
      </c>
      <c r="R56" s="115">
        <f t="shared" si="28"/>
        <v>1</v>
      </c>
      <c r="S56" s="25"/>
      <c r="T56" s="116">
        <f t="shared" si="17"/>
        <v>1</v>
      </c>
      <c r="U56" s="116">
        <f t="shared" si="18"/>
        <v>1</v>
      </c>
      <c r="V56" s="116">
        <f t="shared" si="19"/>
        <v>1</v>
      </c>
      <c r="W56" s="116">
        <f t="shared" si="20"/>
        <v>1</v>
      </c>
      <c r="X56" s="62">
        <f t="shared" si="21"/>
        <v>1</v>
      </c>
    </row>
    <row r="57" spans="1:24">
      <c r="A57" s="23">
        <f t="shared" si="22"/>
        <v>7</v>
      </c>
      <c r="B57" s="23" t="str">
        <f t="shared" si="23"/>
        <v>TBH</v>
      </c>
      <c r="C57" s="23" t="str">
        <f t="shared" si="23"/>
        <v>Lead Development Rep</v>
      </c>
      <c r="D57" s="23" t="str">
        <f t="shared" si="23"/>
        <v>Marketing</v>
      </c>
      <c r="E57" s="23" t="str">
        <f t="shared" si="23"/>
        <v>US</v>
      </c>
      <c r="F57" s="23" t="str">
        <f t="shared" si="23"/>
        <v>TBH</v>
      </c>
      <c r="G57" s="115">
        <f t="shared" si="27"/>
        <v>0</v>
      </c>
      <c r="H57" s="115">
        <f t="shared" si="27"/>
        <v>0</v>
      </c>
      <c r="I57" s="115">
        <f t="shared" si="28"/>
        <v>0</v>
      </c>
      <c r="J57" s="115">
        <f t="shared" ref="J57:R57" si="29">IF($F57=$E$246,$M14,IF($P14="",0,IF(MONTH($P14)=J$49,(31-DAY($P14))/31,IF(MONTH($P14)&lt;J$49,$M14,0))))*IF($Q14&gt;0,IF(MONTH($Q14)=J$49,DAY($Q14)/31,IF(MONTH($Q14)&lt;J$49,0,1)),1)</f>
        <v>0</v>
      </c>
      <c r="K57" s="115">
        <f t="shared" si="29"/>
        <v>0</v>
      </c>
      <c r="L57" s="115">
        <f t="shared" si="29"/>
        <v>0</v>
      </c>
      <c r="M57" s="115">
        <f t="shared" si="29"/>
        <v>0</v>
      </c>
      <c r="N57" s="115">
        <f t="shared" si="29"/>
        <v>0</v>
      </c>
      <c r="O57" s="115">
        <f t="shared" si="29"/>
        <v>0</v>
      </c>
      <c r="P57" s="115">
        <f t="shared" si="29"/>
        <v>0</v>
      </c>
      <c r="Q57" s="115">
        <f t="shared" si="29"/>
        <v>0</v>
      </c>
      <c r="R57" s="115">
        <f t="shared" si="29"/>
        <v>0.967741935483871</v>
      </c>
      <c r="S57" s="25"/>
      <c r="T57" s="116">
        <f t="shared" si="17"/>
        <v>0</v>
      </c>
      <c r="U57" s="116">
        <f t="shared" si="18"/>
        <v>0</v>
      </c>
      <c r="V57" s="116">
        <f t="shared" si="19"/>
        <v>0</v>
      </c>
      <c r="W57" s="116">
        <f t="shared" si="20"/>
        <v>0.967741935483871</v>
      </c>
      <c r="X57" s="62">
        <f t="shared" si="21"/>
        <v>0.967741935483871</v>
      </c>
    </row>
    <row r="58" spans="1:24">
      <c r="A58" s="23">
        <f t="shared" si="22"/>
        <v>8</v>
      </c>
      <c r="B58" s="23" t="str">
        <f t="shared" si="23"/>
        <v>TBH</v>
      </c>
      <c r="C58" s="23">
        <f t="shared" si="23"/>
        <v>0</v>
      </c>
      <c r="D58" s="23" t="str">
        <f t="shared" si="23"/>
        <v>Marketing</v>
      </c>
      <c r="E58" s="23" t="str">
        <f t="shared" si="23"/>
        <v>US</v>
      </c>
      <c r="F58" s="23" t="str">
        <f t="shared" si="23"/>
        <v>TBH</v>
      </c>
      <c r="G58" s="115">
        <f t="shared" ref="G58:R58" si="30">IF($F58=$E$246,$M15,IF($P15="",0,IF(MONTH($P15)=G$49,(31-DAY($P15))/31,IF(MONTH($P15)&lt;G$49,$M15,0))))*IF($Q15&gt;0,IF(MONTH($Q15)=G$49,DAY($Q15)/31,IF(MONTH($Q15)&lt;G$49,0,1)),1)</f>
        <v>0</v>
      </c>
      <c r="H58" s="115">
        <f t="shared" si="30"/>
        <v>0</v>
      </c>
      <c r="I58" s="115">
        <f t="shared" si="30"/>
        <v>0</v>
      </c>
      <c r="J58" s="115">
        <f t="shared" si="30"/>
        <v>0</v>
      </c>
      <c r="K58" s="115">
        <f t="shared" si="30"/>
        <v>0</v>
      </c>
      <c r="L58" s="115">
        <f t="shared" si="30"/>
        <v>0</v>
      </c>
      <c r="M58" s="115">
        <f t="shared" si="30"/>
        <v>0</v>
      </c>
      <c r="N58" s="115">
        <f t="shared" si="30"/>
        <v>0</v>
      </c>
      <c r="O58" s="115">
        <f t="shared" si="30"/>
        <v>0</v>
      </c>
      <c r="P58" s="115">
        <f t="shared" si="30"/>
        <v>0</v>
      </c>
      <c r="Q58" s="115">
        <f t="shared" si="30"/>
        <v>0</v>
      </c>
      <c r="R58" s="115">
        <f t="shared" si="30"/>
        <v>0</v>
      </c>
      <c r="S58" s="25"/>
      <c r="T58" s="116">
        <f t="shared" si="17"/>
        <v>0</v>
      </c>
      <c r="U58" s="116">
        <f t="shared" si="18"/>
        <v>0</v>
      </c>
      <c r="V58" s="116">
        <f t="shared" si="19"/>
        <v>0</v>
      </c>
      <c r="W58" s="116">
        <f t="shared" si="20"/>
        <v>0</v>
      </c>
      <c r="X58" s="62">
        <f t="shared" si="21"/>
        <v>0</v>
      </c>
    </row>
    <row r="59" spans="1:24">
      <c r="A59" s="23">
        <f t="shared" si="22"/>
        <v>9</v>
      </c>
      <c r="B59" s="23" t="str">
        <f t="shared" si="23"/>
        <v>TBH</v>
      </c>
      <c r="C59" s="23">
        <f t="shared" si="23"/>
        <v>0</v>
      </c>
      <c r="D59" s="23" t="str">
        <f t="shared" si="23"/>
        <v>Marketing</v>
      </c>
      <c r="E59" s="23" t="str">
        <f t="shared" si="23"/>
        <v>US</v>
      </c>
      <c r="F59" s="23" t="str">
        <f t="shared" si="23"/>
        <v>TBH</v>
      </c>
      <c r="G59" s="115">
        <f t="shared" ref="G59:R59" si="31">IF($F59=$E$246,$M16,IF($P16="",0,IF(MONTH($P16)=G$49,(31-DAY($P16))/31,IF(MONTH($P16)&lt;G$49,$M16,0))))*IF($Q16&gt;0,IF(MONTH($Q16)=G$49,DAY($Q16)/31,IF(MONTH($Q16)&lt;G$49,0,1)),1)</f>
        <v>0</v>
      </c>
      <c r="H59" s="115">
        <f t="shared" si="31"/>
        <v>0</v>
      </c>
      <c r="I59" s="115">
        <f t="shared" si="31"/>
        <v>0</v>
      </c>
      <c r="J59" s="115">
        <f t="shared" si="31"/>
        <v>0</v>
      </c>
      <c r="K59" s="115">
        <f t="shared" si="31"/>
        <v>0</v>
      </c>
      <c r="L59" s="115">
        <f t="shared" si="31"/>
        <v>0</v>
      </c>
      <c r="M59" s="115">
        <f t="shared" si="31"/>
        <v>0</v>
      </c>
      <c r="N59" s="115">
        <f t="shared" si="31"/>
        <v>0</v>
      </c>
      <c r="O59" s="115">
        <f t="shared" si="31"/>
        <v>0</v>
      </c>
      <c r="P59" s="115">
        <f t="shared" si="31"/>
        <v>0</v>
      </c>
      <c r="Q59" s="115">
        <f t="shared" si="31"/>
        <v>0</v>
      </c>
      <c r="R59" s="115">
        <f t="shared" si="31"/>
        <v>0</v>
      </c>
      <c r="S59" s="25"/>
      <c r="T59" s="116">
        <f t="shared" si="17"/>
        <v>0</v>
      </c>
      <c r="U59" s="116">
        <f t="shared" si="18"/>
        <v>0</v>
      </c>
      <c r="V59" s="116">
        <f t="shared" si="19"/>
        <v>0</v>
      </c>
      <c r="W59" s="116">
        <f t="shared" si="20"/>
        <v>0</v>
      </c>
      <c r="X59" s="62">
        <f t="shared" si="21"/>
        <v>0</v>
      </c>
    </row>
    <row r="60" spans="1:24">
      <c r="A60" s="23">
        <f t="shared" si="22"/>
        <v>10</v>
      </c>
      <c r="B60" s="23" t="str">
        <f t="shared" si="23"/>
        <v>TBH</v>
      </c>
      <c r="C60" s="23">
        <f t="shared" si="23"/>
        <v>0</v>
      </c>
      <c r="D60" s="23" t="str">
        <f t="shared" si="23"/>
        <v>Marketing</v>
      </c>
      <c r="E60" s="23" t="str">
        <f t="shared" si="23"/>
        <v>US</v>
      </c>
      <c r="F60" s="23" t="str">
        <f t="shared" si="23"/>
        <v>TBH</v>
      </c>
      <c r="G60" s="115">
        <f t="shared" ref="G60:R60" si="32">IF($F60=$E$246,$M17,IF($P17="",0,IF(MONTH($P17)=G$49,(31-DAY($P17))/31,IF(MONTH($P17)&lt;G$49,$M17,0))))*IF($Q17&gt;0,IF(MONTH($Q17)=G$49,DAY($Q17)/31,IF(MONTH($Q17)&lt;G$49,0,1)),1)</f>
        <v>0</v>
      </c>
      <c r="H60" s="115">
        <f t="shared" si="32"/>
        <v>0</v>
      </c>
      <c r="I60" s="115">
        <f t="shared" si="32"/>
        <v>0</v>
      </c>
      <c r="J60" s="115">
        <f t="shared" si="32"/>
        <v>0</v>
      </c>
      <c r="K60" s="115">
        <f t="shared" si="32"/>
        <v>0</v>
      </c>
      <c r="L60" s="115">
        <f t="shared" si="32"/>
        <v>0</v>
      </c>
      <c r="M60" s="115">
        <f t="shared" si="32"/>
        <v>0</v>
      </c>
      <c r="N60" s="115">
        <f t="shared" si="32"/>
        <v>0</v>
      </c>
      <c r="O60" s="115">
        <f t="shared" si="32"/>
        <v>0</v>
      </c>
      <c r="P60" s="115">
        <f t="shared" si="32"/>
        <v>0</v>
      </c>
      <c r="Q60" s="115">
        <f t="shared" si="32"/>
        <v>0</v>
      </c>
      <c r="R60" s="115">
        <f t="shared" si="32"/>
        <v>0</v>
      </c>
      <c r="S60" s="25"/>
      <c r="T60" s="116">
        <f t="shared" si="17"/>
        <v>0</v>
      </c>
      <c r="U60" s="116">
        <f t="shared" si="18"/>
        <v>0</v>
      </c>
      <c r="V60" s="116">
        <f t="shared" si="19"/>
        <v>0</v>
      </c>
      <c r="W60" s="116">
        <f t="shared" si="20"/>
        <v>0</v>
      </c>
      <c r="X60" s="62">
        <f t="shared" si="21"/>
        <v>0</v>
      </c>
    </row>
    <row r="61" spans="1:24">
      <c r="A61" s="23">
        <f t="shared" si="22"/>
        <v>11</v>
      </c>
      <c r="B61" s="23" t="str">
        <f t="shared" si="23"/>
        <v>TBH</v>
      </c>
      <c r="C61" s="23">
        <f t="shared" si="23"/>
        <v>0</v>
      </c>
      <c r="D61" s="23" t="str">
        <f t="shared" si="23"/>
        <v>Marketing</v>
      </c>
      <c r="E61" s="23" t="str">
        <f t="shared" si="23"/>
        <v>US</v>
      </c>
      <c r="F61" s="23" t="str">
        <f t="shared" si="23"/>
        <v>TBH</v>
      </c>
      <c r="G61" s="115">
        <f t="shared" ref="G61:R61" si="33">IF($F61=$E$246,$M18,IF($P18="",0,IF(MONTH($P18)=G$49,(31-DAY($P18))/31,IF(MONTH($P18)&lt;G$49,$M18,0))))*IF($Q18&gt;0,IF(MONTH($Q18)=G$49,DAY($Q18)/31,IF(MONTH($Q18)&lt;G$49,0,1)),1)</f>
        <v>0</v>
      </c>
      <c r="H61" s="115">
        <f t="shared" si="33"/>
        <v>0</v>
      </c>
      <c r="I61" s="115">
        <f t="shared" si="33"/>
        <v>0</v>
      </c>
      <c r="J61" s="115">
        <f t="shared" si="33"/>
        <v>0</v>
      </c>
      <c r="K61" s="115">
        <f t="shared" si="33"/>
        <v>0</v>
      </c>
      <c r="L61" s="115">
        <f t="shared" si="33"/>
        <v>0</v>
      </c>
      <c r="M61" s="115">
        <f t="shared" si="33"/>
        <v>0</v>
      </c>
      <c r="N61" s="115">
        <f t="shared" si="33"/>
        <v>0</v>
      </c>
      <c r="O61" s="115">
        <f t="shared" si="33"/>
        <v>0</v>
      </c>
      <c r="P61" s="115">
        <f t="shared" si="33"/>
        <v>0</v>
      </c>
      <c r="Q61" s="115">
        <f t="shared" si="33"/>
        <v>0</v>
      </c>
      <c r="R61" s="115">
        <f t="shared" si="33"/>
        <v>0</v>
      </c>
      <c r="S61" s="25"/>
      <c r="T61" s="116">
        <f t="shared" si="17"/>
        <v>0</v>
      </c>
      <c r="U61" s="116">
        <f t="shared" si="18"/>
        <v>0</v>
      </c>
      <c r="V61" s="116">
        <f t="shared" si="19"/>
        <v>0</v>
      </c>
      <c r="W61" s="116">
        <f t="shared" si="20"/>
        <v>0</v>
      </c>
      <c r="X61" s="62">
        <f t="shared" si="21"/>
        <v>0</v>
      </c>
    </row>
    <row r="62" spans="1:24" hidden="1" outlineLevel="1">
      <c r="A62" s="23">
        <f t="shared" si="22"/>
        <v>12</v>
      </c>
      <c r="B62" s="23" t="str">
        <f t="shared" si="23"/>
        <v>TBH</v>
      </c>
      <c r="C62" s="23">
        <f t="shared" si="23"/>
        <v>0</v>
      </c>
      <c r="D62" s="23" t="str">
        <f t="shared" si="23"/>
        <v>Marketing</v>
      </c>
      <c r="E62" s="23" t="str">
        <f t="shared" si="23"/>
        <v>US</v>
      </c>
      <c r="F62" s="23" t="str">
        <f t="shared" si="23"/>
        <v>TBH</v>
      </c>
      <c r="G62" s="115">
        <f t="shared" ref="G62:R62" si="34">IF($F62=$E$246,$M19,IF($P19="",0,IF(MONTH($P19)=G$49,(31-DAY($P19))/31,IF(MONTH($P19)&lt;G$49,$M19,0))))*IF($Q19&gt;0,IF(MONTH($Q19)=G$49,DAY($Q19)/31,IF(MONTH($Q19)&lt;G$49,0,1)),1)</f>
        <v>0</v>
      </c>
      <c r="H62" s="115">
        <f t="shared" si="34"/>
        <v>0</v>
      </c>
      <c r="I62" s="115">
        <f t="shared" si="34"/>
        <v>0</v>
      </c>
      <c r="J62" s="115">
        <f t="shared" si="34"/>
        <v>0</v>
      </c>
      <c r="K62" s="115">
        <f t="shared" si="34"/>
        <v>0</v>
      </c>
      <c r="L62" s="115">
        <f t="shared" si="34"/>
        <v>0</v>
      </c>
      <c r="M62" s="115">
        <f t="shared" si="34"/>
        <v>0</v>
      </c>
      <c r="N62" s="115">
        <f t="shared" si="34"/>
        <v>0</v>
      </c>
      <c r="O62" s="115">
        <f t="shared" si="34"/>
        <v>0</v>
      </c>
      <c r="P62" s="115">
        <f t="shared" si="34"/>
        <v>0</v>
      </c>
      <c r="Q62" s="115">
        <f t="shared" si="34"/>
        <v>0</v>
      </c>
      <c r="R62" s="115">
        <f t="shared" si="34"/>
        <v>0</v>
      </c>
      <c r="S62" s="25"/>
      <c r="T62" s="116">
        <f t="shared" si="17"/>
        <v>0</v>
      </c>
      <c r="U62" s="116">
        <f t="shared" si="18"/>
        <v>0</v>
      </c>
      <c r="V62" s="116">
        <f t="shared" si="19"/>
        <v>0</v>
      </c>
      <c r="W62" s="116">
        <f t="shared" si="20"/>
        <v>0</v>
      </c>
      <c r="X62" s="62">
        <f t="shared" si="21"/>
        <v>0</v>
      </c>
    </row>
    <row r="63" spans="1:24" hidden="1" outlineLevel="1">
      <c r="A63" s="23">
        <f t="shared" si="22"/>
        <v>13</v>
      </c>
      <c r="B63" s="23" t="str">
        <f t="shared" ref="B63:F72" si="35">B20</f>
        <v>TBH</v>
      </c>
      <c r="C63" s="23">
        <f t="shared" si="35"/>
        <v>0</v>
      </c>
      <c r="D63" s="23" t="str">
        <f t="shared" si="35"/>
        <v>Marketing</v>
      </c>
      <c r="E63" s="23" t="str">
        <f t="shared" si="35"/>
        <v>US</v>
      </c>
      <c r="F63" s="23" t="str">
        <f t="shared" si="35"/>
        <v>TBH</v>
      </c>
      <c r="G63" s="115">
        <f t="shared" ref="G63:R63" si="36">IF($F63=$E$246,$M20,IF($P20="",0,IF(MONTH($P20)=G$49,(31-DAY($P20))/31,IF(MONTH($P20)&lt;G$49,$M20,0))))*IF($Q20&gt;0,IF(MONTH($Q20)=G$49,DAY($Q20)/31,IF(MONTH($Q20)&lt;G$49,0,1)),1)</f>
        <v>0</v>
      </c>
      <c r="H63" s="115">
        <f t="shared" si="36"/>
        <v>0</v>
      </c>
      <c r="I63" s="115">
        <f t="shared" si="36"/>
        <v>0</v>
      </c>
      <c r="J63" s="115">
        <f t="shared" si="36"/>
        <v>0</v>
      </c>
      <c r="K63" s="115">
        <f t="shared" si="36"/>
        <v>0</v>
      </c>
      <c r="L63" s="115">
        <f t="shared" si="36"/>
        <v>0</v>
      </c>
      <c r="M63" s="115">
        <f t="shared" si="36"/>
        <v>0</v>
      </c>
      <c r="N63" s="115">
        <f t="shared" si="36"/>
        <v>0</v>
      </c>
      <c r="O63" s="115">
        <f t="shared" si="36"/>
        <v>0</v>
      </c>
      <c r="P63" s="115">
        <f t="shared" si="36"/>
        <v>0</v>
      </c>
      <c r="Q63" s="115">
        <f t="shared" si="36"/>
        <v>0</v>
      </c>
      <c r="R63" s="115">
        <f t="shared" si="36"/>
        <v>0</v>
      </c>
      <c r="S63" s="25"/>
      <c r="T63" s="116">
        <f t="shared" si="17"/>
        <v>0</v>
      </c>
      <c r="U63" s="116">
        <f t="shared" si="18"/>
        <v>0</v>
      </c>
      <c r="V63" s="116">
        <f t="shared" si="19"/>
        <v>0</v>
      </c>
      <c r="W63" s="116">
        <f t="shared" si="20"/>
        <v>0</v>
      </c>
      <c r="X63" s="62">
        <f t="shared" si="21"/>
        <v>0</v>
      </c>
    </row>
    <row r="64" spans="1:24" hidden="1" outlineLevel="1">
      <c r="A64" s="23">
        <f t="shared" si="22"/>
        <v>14</v>
      </c>
      <c r="B64" s="23" t="str">
        <f t="shared" si="35"/>
        <v>TBH</v>
      </c>
      <c r="C64" s="23">
        <f t="shared" si="35"/>
        <v>0</v>
      </c>
      <c r="D64" s="23" t="str">
        <f t="shared" si="35"/>
        <v>Marketing</v>
      </c>
      <c r="E64" s="23" t="str">
        <f t="shared" si="35"/>
        <v>US</v>
      </c>
      <c r="F64" s="23" t="str">
        <f t="shared" si="35"/>
        <v>TBH</v>
      </c>
      <c r="G64" s="115">
        <f t="shared" ref="G64:R64" si="37">IF($F64=$E$246,$M21,IF($P21="",0,IF(MONTH($P21)=G$49,(31-DAY($P21))/31,IF(MONTH($P21)&lt;G$49,$M21,0))))*IF($Q21&gt;0,IF(MONTH($Q21)=G$49,DAY($Q21)/31,IF(MONTH($Q21)&lt;G$49,0,1)),1)</f>
        <v>0</v>
      </c>
      <c r="H64" s="115">
        <f t="shared" si="37"/>
        <v>0</v>
      </c>
      <c r="I64" s="115">
        <f t="shared" si="37"/>
        <v>0</v>
      </c>
      <c r="J64" s="115">
        <f t="shared" si="37"/>
        <v>0</v>
      </c>
      <c r="K64" s="115">
        <f t="shared" si="37"/>
        <v>0</v>
      </c>
      <c r="L64" s="115">
        <f t="shared" si="37"/>
        <v>0</v>
      </c>
      <c r="M64" s="115">
        <f t="shared" si="37"/>
        <v>0</v>
      </c>
      <c r="N64" s="115">
        <f t="shared" si="37"/>
        <v>0</v>
      </c>
      <c r="O64" s="115">
        <f t="shared" si="37"/>
        <v>0</v>
      </c>
      <c r="P64" s="115">
        <f t="shared" si="37"/>
        <v>0</v>
      </c>
      <c r="Q64" s="115">
        <f t="shared" si="37"/>
        <v>0</v>
      </c>
      <c r="R64" s="115">
        <f t="shared" si="37"/>
        <v>0</v>
      </c>
      <c r="S64" s="25"/>
      <c r="T64" s="116">
        <f t="shared" si="17"/>
        <v>0</v>
      </c>
      <c r="U64" s="116">
        <f t="shared" si="18"/>
        <v>0</v>
      </c>
      <c r="V64" s="116">
        <f t="shared" si="19"/>
        <v>0</v>
      </c>
      <c r="W64" s="116">
        <f t="shared" si="20"/>
        <v>0</v>
      </c>
      <c r="X64" s="62">
        <f t="shared" si="21"/>
        <v>0</v>
      </c>
    </row>
    <row r="65" spans="1:24" hidden="1" outlineLevel="1">
      <c r="A65" s="23">
        <f t="shared" si="22"/>
        <v>16</v>
      </c>
      <c r="B65" s="23" t="str">
        <f t="shared" si="35"/>
        <v>TBH</v>
      </c>
      <c r="C65" s="23">
        <f t="shared" si="35"/>
        <v>0</v>
      </c>
      <c r="D65" s="23" t="str">
        <f t="shared" si="35"/>
        <v>Marketing</v>
      </c>
      <c r="E65" s="23" t="str">
        <f t="shared" si="35"/>
        <v>US</v>
      </c>
      <c r="F65" s="23" t="str">
        <f t="shared" si="35"/>
        <v>TBH</v>
      </c>
      <c r="G65" s="115">
        <f t="shared" ref="G65:R65" si="38">IF($F65=$E$246,$M22,IF($P22="",0,IF(MONTH($P22)=G$49,(31-DAY($P22))/31,IF(MONTH($P22)&lt;G$49,$M22,0))))*IF($Q22&gt;0,IF(MONTH($Q22)=G$49,DAY($Q22)/31,IF(MONTH($Q22)&lt;G$49,0,1)),1)</f>
        <v>0</v>
      </c>
      <c r="H65" s="115">
        <f t="shared" si="38"/>
        <v>0</v>
      </c>
      <c r="I65" s="115">
        <f t="shared" si="38"/>
        <v>0</v>
      </c>
      <c r="J65" s="115">
        <f t="shared" si="38"/>
        <v>0</v>
      </c>
      <c r="K65" s="115">
        <f t="shared" si="38"/>
        <v>0</v>
      </c>
      <c r="L65" s="115">
        <f t="shared" si="38"/>
        <v>0</v>
      </c>
      <c r="M65" s="115">
        <f t="shared" si="38"/>
        <v>0</v>
      </c>
      <c r="N65" s="115">
        <f t="shared" si="38"/>
        <v>0</v>
      </c>
      <c r="O65" s="115">
        <f t="shared" si="38"/>
        <v>0</v>
      </c>
      <c r="P65" s="115">
        <f t="shared" si="38"/>
        <v>0</v>
      </c>
      <c r="Q65" s="115">
        <f t="shared" si="38"/>
        <v>0</v>
      </c>
      <c r="R65" s="115">
        <f t="shared" si="38"/>
        <v>0</v>
      </c>
      <c r="S65" s="25"/>
      <c r="T65" s="116">
        <f t="shared" si="17"/>
        <v>0</v>
      </c>
      <c r="U65" s="116">
        <f t="shared" si="18"/>
        <v>0</v>
      </c>
      <c r="V65" s="116">
        <f t="shared" si="19"/>
        <v>0</v>
      </c>
      <c r="W65" s="116">
        <f t="shared" si="20"/>
        <v>0</v>
      </c>
      <c r="X65" s="62">
        <f t="shared" si="21"/>
        <v>0</v>
      </c>
    </row>
    <row r="66" spans="1:24" hidden="1" outlineLevel="1">
      <c r="A66" s="23">
        <f t="shared" si="22"/>
        <v>15</v>
      </c>
      <c r="B66" s="23" t="str">
        <f t="shared" si="35"/>
        <v>TBH</v>
      </c>
      <c r="C66" s="23">
        <f t="shared" si="35"/>
        <v>0</v>
      </c>
      <c r="D66" s="23" t="str">
        <f t="shared" si="35"/>
        <v>Marketing</v>
      </c>
      <c r="E66" s="23" t="str">
        <f t="shared" si="35"/>
        <v>US</v>
      </c>
      <c r="F66" s="23" t="str">
        <f t="shared" si="35"/>
        <v>TBH</v>
      </c>
      <c r="G66" s="115">
        <f t="shared" ref="G66:R66" si="39">IF($F66=$E$246,$M23,IF($P23="",0,IF(MONTH($P23)=G$49,(31-DAY($P23))/31,IF(MONTH($P23)&lt;G$49,$M23,0))))*IF($Q23&gt;0,IF(MONTH($Q23)=G$49,DAY($Q23)/31,IF(MONTH($Q23)&lt;G$49,0,1)),1)</f>
        <v>0</v>
      </c>
      <c r="H66" s="115">
        <f t="shared" si="39"/>
        <v>0</v>
      </c>
      <c r="I66" s="115">
        <f t="shared" si="39"/>
        <v>0</v>
      </c>
      <c r="J66" s="115">
        <f t="shared" si="39"/>
        <v>0</v>
      </c>
      <c r="K66" s="115">
        <f t="shared" si="39"/>
        <v>0</v>
      </c>
      <c r="L66" s="115">
        <f t="shared" si="39"/>
        <v>0</v>
      </c>
      <c r="M66" s="115">
        <f t="shared" si="39"/>
        <v>0</v>
      </c>
      <c r="N66" s="115">
        <f t="shared" si="39"/>
        <v>0</v>
      </c>
      <c r="O66" s="115">
        <f t="shared" si="39"/>
        <v>0</v>
      </c>
      <c r="P66" s="115">
        <f t="shared" si="39"/>
        <v>0</v>
      </c>
      <c r="Q66" s="115">
        <f t="shared" si="39"/>
        <v>0</v>
      </c>
      <c r="R66" s="115">
        <f t="shared" si="39"/>
        <v>0</v>
      </c>
      <c r="S66" s="25"/>
      <c r="T66" s="116">
        <f t="shared" si="17"/>
        <v>0</v>
      </c>
      <c r="U66" s="116">
        <f t="shared" si="18"/>
        <v>0</v>
      </c>
      <c r="V66" s="116">
        <f t="shared" si="19"/>
        <v>0</v>
      </c>
      <c r="W66" s="116">
        <f t="shared" si="20"/>
        <v>0</v>
      </c>
      <c r="X66" s="62">
        <f t="shared" si="21"/>
        <v>0</v>
      </c>
    </row>
    <row r="67" spans="1:24" hidden="1" outlineLevel="1">
      <c r="A67" s="23">
        <f t="shared" si="22"/>
        <v>18</v>
      </c>
      <c r="B67" s="23" t="str">
        <f t="shared" si="35"/>
        <v>TBH</v>
      </c>
      <c r="C67" s="23">
        <f t="shared" si="35"/>
        <v>0</v>
      </c>
      <c r="D67" s="23" t="str">
        <f t="shared" si="35"/>
        <v>Marketing</v>
      </c>
      <c r="E67" s="23" t="str">
        <f t="shared" si="35"/>
        <v>US</v>
      </c>
      <c r="F67" s="23" t="str">
        <f t="shared" si="35"/>
        <v>TBH</v>
      </c>
      <c r="G67" s="115">
        <f t="shared" ref="G67:R67" si="40">IF($F67=$E$246,$M24,IF($P24="",0,IF(MONTH($P24)=G$49,(31-DAY($P24))/31,IF(MONTH($P24)&lt;G$49,$M24,0))))*IF($Q24&gt;0,IF(MONTH($Q24)=G$49,DAY($Q24)/31,IF(MONTH($Q24)&lt;G$49,0,1)),1)</f>
        <v>0</v>
      </c>
      <c r="H67" s="115">
        <f t="shared" si="40"/>
        <v>0</v>
      </c>
      <c r="I67" s="115">
        <f t="shared" si="40"/>
        <v>0</v>
      </c>
      <c r="J67" s="115">
        <f t="shared" si="40"/>
        <v>0</v>
      </c>
      <c r="K67" s="115">
        <f t="shared" si="40"/>
        <v>0</v>
      </c>
      <c r="L67" s="115">
        <f t="shared" si="40"/>
        <v>0</v>
      </c>
      <c r="M67" s="115">
        <f t="shared" si="40"/>
        <v>0</v>
      </c>
      <c r="N67" s="115">
        <f t="shared" si="40"/>
        <v>0</v>
      </c>
      <c r="O67" s="115">
        <f t="shared" si="40"/>
        <v>0</v>
      </c>
      <c r="P67" s="115">
        <f t="shared" si="40"/>
        <v>0</v>
      </c>
      <c r="Q67" s="115">
        <f t="shared" si="40"/>
        <v>0</v>
      </c>
      <c r="R67" s="115">
        <f t="shared" si="40"/>
        <v>0</v>
      </c>
      <c r="S67" s="25"/>
      <c r="T67" s="116">
        <f t="shared" si="17"/>
        <v>0</v>
      </c>
      <c r="U67" s="116">
        <f t="shared" si="18"/>
        <v>0</v>
      </c>
      <c r="V67" s="116">
        <f t="shared" si="19"/>
        <v>0</v>
      </c>
      <c r="W67" s="116">
        <f t="shared" si="20"/>
        <v>0</v>
      </c>
      <c r="X67" s="62">
        <f t="shared" si="21"/>
        <v>0</v>
      </c>
    </row>
    <row r="68" spans="1:24" hidden="1" outlineLevel="1">
      <c r="A68" s="23">
        <f t="shared" si="22"/>
        <v>17</v>
      </c>
      <c r="B68" s="23" t="str">
        <f t="shared" si="35"/>
        <v>TBH</v>
      </c>
      <c r="C68" s="23">
        <f t="shared" si="35"/>
        <v>0</v>
      </c>
      <c r="D68" s="23" t="str">
        <f t="shared" si="35"/>
        <v>Marketing</v>
      </c>
      <c r="E68" s="23" t="str">
        <f t="shared" si="35"/>
        <v>US</v>
      </c>
      <c r="F68" s="23" t="str">
        <f t="shared" si="35"/>
        <v>TBH</v>
      </c>
      <c r="G68" s="115">
        <f t="shared" ref="G68:R68" si="41">IF($F68=$E$246,$M25,IF($P25="",0,IF(MONTH($P25)=G$49,(31-DAY($P25))/31,IF(MONTH($P25)&lt;G$49,$M25,0))))*IF($Q25&gt;0,IF(MONTH($Q25)=G$49,DAY($Q25)/31,IF(MONTH($Q25)&lt;G$49,0,1)),1)</f>
        <v>0</v>
      </c>
      <c r="H68" s="115">
        <f t="shared" si="41"/>
        <v>0</v>
      </c>
      <c r="I68" s="115">
        <f t="shared" si="41"/>
        <v>0</v>
      </c>
      <c r="J68" s="115">
        <f t="shared" si="41"/>
        <v>0</v>
      </c>
      <c r="K68" s="115">
        <f t="shared" si="41"/>
        <v>0</v>
      </c>
      <c r="L68" s="115">
        <f t="shared" si="41"/>
        <v>0</v>
      </c>
      <c r="M68" s="115">
        <f t="shared" si="41"/>
        <v>0</v>
      </c>
      <c r="N68" s="115">
        <f t="shared" si="41"/>
        <v>0</v>
      </c>
      <c r="O68" s="115">
        <f t="shared" si="41"/>
        <v>0</v>
      </c>
      <c r="P68" s="115">
        <f t="shared" si="41"/>
        <v>0</v>
      </c>
      <c r="Q68" s="115">
        <f t="shared" si="41"/>
        <v>0</v>
      </c>
      <c r="R68" s="115">
        <f t="shared" si="41"/>
        <v>0</v>
      </c>
      <c r="S68" s="25"/>
      <c r="T68" s="116">
        <f t="shared" si="17"/>
        <v>0</v>
      </c>
      <c r="U68" s="116">
        <f t="shared" si="18"/>
        <v>0</v>
      </c>
      <c r="V68" s="116">
        <f t="shared" si="19"/>
        <v>0</v>
      </c>
      <c r="W68" s="116">
        <f t="shared" si="20"/>
        <v>0</v>
      </c>
      <c r="X68" s="62">
        <f t="shared" si="21"/>
        <v>0</v>
      </c>
    </row>
    <row r="69" spans="1:24" hidden="1" outlineLevel="1">
      <c r="A69" s="23">
        <f t="shared" si="22"/>
        <v>19</v>
      </c>
      <c r="B69" s="23" t="str">
        <f t="shared" si="35"/>
        <v>TBH</v>
      </c>
      <c r="C69" s="23">
        <f t="shared" si="35"/>
        <v>0</v>
      </c>
      <c r="D69" s="23" t="str">
        <f t="shared" si="35"/>
        <v>Marketing</v>
      </c>
      <c r="E69" s="23" t="str">
        <f t="shared" si="35"/>
        <v>US</v>
      </c>
      <c r="F69" s="23" t="str">
        <f t="shared" si="35"/>
        <v>TBH</v>
      </c>
      <c r="G69" s="115">
        <f t="shared" ref="G69:R69" si="42">IF($F69=$E$246,$M26,IF($P26="",0,IF(MONTH($P26)=G$49,(31-DAY($P26))/31,IF(MONTH($P26)&lt;G$49,$M26,0))))*IF($Q26&gt;0,IF(MONTH($Q26)=G$49,DAY($Q26)/31,IF(MONTH($Q26)&lt;G$49,0,1)),1)</f>
        <v>0</v>
      </c>
      <c r="H69" s="115">
        <f t="shared" si="42"/>
        <v>0</v>
      </c>
      <c r="I69" s="115">
        <f t="shared" si="42"/>
        <v>0</v>
      </c>
      <c r="J69" s="115">
        <f t="shared" si="42"/>
        <v>0</v>
      </c>
      <c r="K69" s="115">
        <f t="shared" si="42"/>
        <v>0</v>
      </c>
      <c r="L69" s="115">
        <f t="shared" si="42"/>
        <v>0</v>
      </c>
      <c r="M69" s="115">
        <f t="shared" si="42"/>
        <v>0</v>
      </c>
      <c r="N69" s="115">
        <f t="shared" si="42"/>
        <v>0</v>
      </c>
      <c r="O69" s="115">
        <f t="shared" si="42"/>
        <v>0</v>
      </c>
      <c r="P69" s="115">
        <f t="shared" si="42"/>
        <v>0</v>
      </c>
      <c r="Q69" s="115">
        <f t="shared" si="42"/>
        <v>0</v>
      </c>
      <c r="R69" s="115">
        <f t="shared" si="42"/>
        <v>0</v>
      </c>
      <c r="S69" s="25"/>
      <c r="T69" s="116">
        <f t="shared" si="17"/>
        <v>0</v>
      </c>
      <c r="U69" s="116">
        <f t="shared" si="18"/>
        <v>0</v>
      </c>
      <c r="V69" s="116">
        <f t="shared" si="19"/>
        <v>0</v>
      </c>
      <c r="W69" s="116">
        <f t="shared" si="20"/>
        <v>0</v>
      </c>
      <c r="X69" s="62">
        <f t="shared" si="21"/>
        <v>0</v>
      </c>
    </row>
    <row r="70" spans="1:24" hidden="1" outlineLevel="1">
      <c r="A70" s="23">
        <f t="shared" si="22"/>
        <v>20</v>
      </c>
      <c r="B70" s="23" t="str">
        <f t="shared" si="35"/>
        <v>TBH</v>
      </c>
      <c r="C70" s="23">
        <f t="shared" si="35"/>
        <v>0</v>
      </c>
      <c r="D70" s="23" t="str">
        <f t="shared" si="35"/>
        <v>Marketing</v>
      </c>
      <c r="E70" s="23" t="str">
        <f t="shared" si="35"/>
        <v>US</v>
      </c>
      <c r="F70" s="23" t="str">
        <f t="shared" si="35"/>
        <v>TBH</v>
      </c>
      <c r="G70" s="115">
        <f t="shared" ref="G70:R70" si="43">IF($F70=$E$246,$M27,IF($P27="",0,IF(MONTH($P27)=G$49,(31-DAY($P27))/31,IF(MONTH($P27)&lt;G$49,$M27,0))))*IF($Q27&gt;0,IF(MONTH($Q27)=G$49,DAY($Q27)/31,IF(MONTH($Q27)&lt;G$49,0,1)),1)</f>
        <v>0</v>
      </c>
      <c r="H70" s="115">
        <f t="shared" si="43"/>
        <v>0</v>
      </c>
      <c r="I70" s="115">
        <f t="shared" si="43"/>
        <v>0</v>
      </c>
      <c r="J70" s="115">
        <f t="shared" si="43"/>
        <v>0</v>
      </c>
      <c r="K70" s="115">
        <f t="shared" si="43"/>
        <v>0</v>
      </c>
      <c r="L70" s="115">
        <f t="shared" si="43"/>
        <v>0</v>
      </c>
      <c r="M70" s="115">
        <f t="shared" si="43"/>
        <v>0</v>
      </c>
      <c r="N70" s="115">
        <f t="shared" si="43"/>
        <v>0</v>
      </c>
      <c r="O70" s="115">
        <f t="shared" si="43"/>
        <v>0</v>
      </c>
      <c r="P70" s="115">
        <f t="shared" si="43"/>
        <v>0</v>
      </c>
      <c r="Q70" s="115">
        <f t="shared" si="43"/>
        <v>0</v>
      </c>
      <c r="R70" s="115">
        <f t="shared" si="43"/>
        <v>0</v>
      </c>
      <c r="S70" s="25"/>
      <c r="T70" s="116">
        <f t="shared" si="17"/>
        <v>0</v>
      </c>
      <c r="U70" s="116">
        <f t="shared" si="18"/>
        <v>0</v>
      </c>
      <c r="V70" s="116">
        <f t="shared" si="19"/>
        <v>0</v>
      </c>
      <c r="W70" s="116">
        <f t="shared" si="20"/>
        <v>0</v>
      </c>
      <c r="X70" s="62">
        <f t="shared" si="21"/>
        <v>0</v>
      </c>
    </row>
    <row r="71" spans="1:24" s="91" customFormat="1" hidden="1" outlineLevel="1">
      <c r="A71" s="23">
        <f t="shared" si="22"/>
        <v>21</v>
      </c>
      <c r="B71" s="23" t="str">
        <f t="shared" si="35"/>
        <v>TBH</v>
      </c>
      <c r="C71" s="23">
        <f t="shared" si="35"/>
        <v>0</v>
      </c>
      <c r="D71" s="23" t="str">
        <f t="shared" si="35"/>
        <v>Marketing</v>
      </c>
      <c r="E71" s="23" t="str">
        <f t="shared" si="35"/>
        <v>US</v>
      </c>
      <c r="F71" s="23" t="str">
        <f t="shared" si="35"/>
        <v>TBH</v>
      </c>
      <c r="G71" s="115">
        <f t="shared" ref="G71:R71" si="44">IF($F71=$E$246,$M28,IF($P28="",0,IF(MONTH($P28)=G$49,(31-DAY($P28))/31,IF(MONTH($P28)&lt;G$49,$M28,0))))*IF($Q28&gt;0,IF(MONTH($Q28)=G$49,DAY($Q28)/31,IF(MONTH($Q28)&lt;G$49,0,1)),1)</f>
        <v>0</v>
      </c>
      <c r="H71" s="115">
        <f t="shared" si="44"/>
        <v>0</v>
      </c>
      <c r="I71" s="115">
        <f t="shared" si="44"/>
        <v>0</v>
      </c>
      <c r="J71" s="115">
        <f t="shared" si="44"/>
        <v>0</v>
      </c>
      <c r="K71" s="115">
        <f t="shared" si="44"/>
        <v>0</v>
      </c>
      <c r="L71" s="115">
        <f t="shared" si="44"/>
        <v>0</v>
      </c>
      <c r="M71" s="115">
        <f t="shared" si="44"/>
        <v>0</v>
      </c>
      <c r="N71" s="115">
        <f t="shared" si="44"/>
        <v>0</v>
      </c>
      <c r="O71" s="115">
        <f t="shared" si="44"/>
        <v>0</v>
      </c>
      <c r="P71" s="115">
        <f t="shared" si="44"/>
        <v>0</v>
      </c>
      <c r="Q71" s="115">
        <f t="shared" si="44"/>
        <v>0</v>
      </c>
      <c r="R71" s="115">
        <f t="shared" si="44"/>
        <v>0</v>
      </c>
      <c r="S71" s="117"/>
      <c r="T71" s="116">
        <f t="shared" si="17"/>
        <v>0</v>
      </c>
      <c r="U71" s="116">
        <f t="shared" si="18"/>
        <v>0</v>
      </c>
      <c r="V71" s="116">
        <f t="shared" si="19"/>
        <v>0</v>
      </c>
      <c r="W71" s="116">
        <f t="shared" si="20"/>
        <v>0</v>
      </c>
      <c r="X71" s="62">
        <f t="shared" si="21"/>
        <v>0</v>
      </c>
    </row>
    <row r="72" spans="1:24" s="91" customFormat="1" hidden="1" outlineLevel="1">
      <c r="A72" s="23">
        <f t="shared" si="22"/>
        <v>22</v>
      </c>
      <c r="B72" s="23" t="str">
        <f t="shared" si="35"/>
        <v>TBH</v>
      </c>
      <c r="C72" s="23">
        <f t="shared" si="35"/>
        <v>0</v>
      </c>
      <c r="D72" s="23" t="str">
        <f t="shared" si="35"/>
        <v>Marketing</v>
      </c>
      <c r="E72" s="23" t="str">
        <f t="shared" si="35"/>
        <v>US</v>
      </c>
      <c r="F72" s="23" t="str">
        <f t="shared" si="35"/>
        <v>TBH</v>
      </c>
      <c r="G72" s="115">
        <f t="shared" ref="G72:R72" si="45">IF($F72=$E$246,$M29,IF($P29="",0,IF(MONTH($P29)=G$49,(31-DAY($P29))/31,IF(MONTH($P29)&lt;G$49,$M29,0))))*IF($Q29&gt;0,IF(MONTH($Q29)=G$49,DAY($Q29)/31,IF(MONTH($Q29)&lt;G$49,0,1)),1)</f>
        <v>0</v>
      </c>
      <c r="H72" s="115">
        <f t="shared" si="45"/>
        <v>0</v>
      </c>
      <c r="I72" s="115">
        <f t="shared" si="45"/>
        <v>0</v>
      </c>
      <c r="J72" s="115">
        <f t="shared" si="45"/>
        <v>0</v>
      </c>
      <c r="K72" s="115">
        <f t="shared" si="45"/>
        <v>0</v>
      </c>
      <c r="L72" s="115">
        <f t="shared" si="45"/>
        <v>0</v>
      </c>
      <c r="M72" s="115">
        <f t="shared" si="45"/>
        <v>0</v>
      </c>
      <c r="N72" s="115">
        <f t="shared" si="45"/>
        <v>0</v>
      </c>
      <c r="O72" s="115">
        <f t="shared" si="45"/>
        <v>0</v>
      </c>
      <c r="P72" s="115">
        <f t="shared" si="45"/>
        <v>0</v>
      </c>
      <c r="Q72" s="115">
        <f t="shared" si="45"/>
        <v>0</v>
      </c>
      <c r="R72" s="115">
        <f t="shared" si="45"/>
        <v>0</v>
      </c>
      <c r="S72" s="117"/>
      <c r="T72" s="116">
        <f t="shared" si="17"/>
        <v>0</v>
      </c>
      <c r="U72" s="116">
        <f t="shared" si="18"/>
        <v>0</v>
      </c>
      <c r="V72" s="116">
        <f t="shared" si="19"/>
        <v>0</v>
      </c>
      <c r="W72" s="116">
        <f t="shared" si="20"/>
        <v>0</v>
      </c>
      <c r="X72" s="62">
        <f t="shared" si="21"/>
        <v>0</v>
      </c>
    </row>
    <row r="73" spans="1:24" s="91" customFormat="1" hidden="1" outlineLevel="1">
      <c r="A73" s="23">
        <f t="shared" si="22"/>
        <v>23</v>
      </c>
      <c r="B73" s="23" t="str">
        <f t="shared" ref="B73:F79" si="46">B30</f>
        <v>TBH</v>
      </c>
      <c r="C73" s="23">
        <f t="shared" si="46"/>
        <v>0</v>
      </c>
      <c r="D73" s="23" t="str">
        <f t="shared" si="46"/>
        <v>Marketing</v>
      </c>
      <c r="E73" s="23" t="str">
        <f t="shared" si="46"/>
        <v>US</v>
      </c>
      <c r="F73" s="23" t="str">
        <f t="shared" si="46"/>
        <v>TBH</v>
      </c>
      <c r="G73" s="115">
        <f t="shared" ref="G73:R73" si="47">IF($F73=$E$246,$M30,IF($P30="",0,IF(MONTH($P30)=G$49,(31-DAY($P30))/31,IF(MONTH($P30)&lt;G$49,$M30,0))))*IF($Q30&gt;0,IF(MONTH($Q30)=G$49,DAY($Q30)/31,IF(MONTH($Q30)&lt;G$49,0,1)),1)</f>
        <v>0</v>
      </c>
      <c r="H73" s="115">
        <f t="shared" si="47"/>
        <v>0</v>
      </c>
      <c r="I73" s="115">
        <f t="shared" si="47"/>
        <v>0</v>
      </c>
      <c r="J73" s="115">
        <f t="shared" si="47"/>
        <v>0</v>
      </c>
      <c r="K73" s="115">
        <f t="shared" si="47"/>
        <v>0</v>
      </c>
      <c r="L73" s="115">
        <f t="shared" si="47"/>
        <v>0</v>
      </c>
      <c r="M73" s="115">
        <f t="shared" si="47"/>
        <v>0</v>
      </c>
      <c r="N73" s="115">
        <f t="shared" si="47"/>
        <v>0</v>
      </c>
      <c r="O73" s="115">
        <f t="shared" si="47"/>
        <v>0</v>
      </c>
      <c r="P73" s="115">
        <f t="shared" si="47"/>
        <v>0</v>
      </c>
      <c r="Q73" s="115">
        <f t="shared" si="47"/>
        <v>0</v>
      </c>
      <c r="R73" s="115">
        <f t="shared" si="47"/>
        <v>0</v>
      </c>
      <c r="S73" s="117"/>
      <c r="T73" s="116">
        <f t="shared" si="17"/>
        <v>0</v>
      </c>
      <c r="U73" s="116">
        <f t="shared" si="18"/>
        <v>0</v>
      </c>
      <c r="V73" s="116">
        <f t="shared" si="19"/>
        <v>0</v>
      </c>
      <c r="W73" s="116">
        <f t="shared" si="20"/>
        <v>0</v>
      </c>
      <c r="X73" s="62">
        <f t="shared" si="21"/>
        <v>0</v>
      </c>
    </row>
    <row r="74" spans="1:24" s="91" customFormat="1" hidden="1" outlineLevel="1">
      <c r="A74" s="23">
        <f t="shared" si="22"/>
        <v>24</v>
      </c>
      <c r="B74" s="23" t="str">
        <f t="shared" si="46"/>
        <v>TBH</v>
      </c>
      <c r="C74" s="23">
        <f t="shared" si="46"/>
        <v>0</v>
      </c>
      <c r="D74" s="23" t="str">
        <f t="shared" si="46"/>
        <v>Marketing</v>
      </c>
      <c r="E74" s="23" t="str">
        <f t="shared" si="46"/>
        <v>US</v>
      </c>
      <c r="F74" s="23" t="str">
        <f t="shared" si="46"/>
        <v>TBH</v>
      </c>
      <c r="G74" s="115">
        <f t="shared" ref="G74:R74" si="48">IF($F74=$E$246,$M31,IF($P31="",0,IF(MONTH($P31)=G$49,(31-DAY($P31))/31,IF(MONTH($P31)&lt;G$49,$M31,0))))*IF($Q31&gt;0,IF(MONTH($Q31)=G$49,DAY($Q31)/31,IF(MONTH($Q31)&lt;G$49,0,1)),1)</f>
        <v>0</v>
      </c>
      <c r="H74" s="115">
        <f t="shared" si="48"/>
        <v>0</v>
      </c>
      <c r="I74" s="115">
        <f t="shared" si="48"/>
        <v>0</v>
      </c>
      <c r="J74" s="115">
        <f t="shared" si="48"/>
        <v>0</v>
      </c>
      <c r="K74" s="115">
        <f t="shared" si="48"/>
        <v>0</v>
      </c>
      <c r="L74" s="115">
        <f t="shared" si="48"/>
        <v>0</v>
      </c>
      <c r="M74" s="115">
        <f t="shared" si="48"/>
        <v>0</v>
      </c>
      <c r="N74" s="115">
        <f t="shared" si="48"/>
        <v>0</v>
      </c>
      <c r="O74" s="115">
        <f t="shared" si="48"/>
        <v>0</v>
      </c>
      <c r="P74" s="115">
        <f t="shared" si="48"/>
        <v>0</v>
      </c>
      <c r="Q74" s="115">
        <f t="shared" si="48"/>
        <v>0</v>
      </c>
      <c r="R74" s="115">
        <f t="shared" si="48"/>
        <v>0</v>
      </c>
      <c r="S74" s="117"/>
      <c r="T74" s="116">
        <f t="shared" si="17"/>
        <v>0</v>
      </c>
      <c r="U74" s="116">
        <f t="shared" si="18"/>
        <v>0</v>
      </c>
      <c r="V74" s="116">
        <f t="shared" si="19"/>
        <v>0</v>
      </c>
      <c r="W74" s="116">
        <f t="shared" si="20"/>
        <v>0</v>
      </c>
      <c r="X74" s="62">
        <f t="shared" si="21"/>
        <v>0</v>
      </c>
    </row>
    <row r="75" spans="1:24" s="91" customFormat="1" hidden="1" outlineLevel="1">
      <c r="A75" s="23">
        <f t="shared" si="22"/>
        <v>25</v>
      </c>
      <c r="B75" s="23" t="str">
        <f t="shared" si="46"/>
        <v>TBH</v>
      </c>
      <c r="C75" s="23">
        <f t="shared" si="46"/>
        <v>0</v>
      </c>
      <c r="D75" s="23" t="str">
        <f t="shared" si="46"/>
        <v>Marketing</v>
      </c>
      <c r="E75" s="23" t="str">
        <f t="shared" si="46"/>
        <v>US</v>
      </c>
      <c r="F75" s="23" t="str">
        <f t="shared" si="46"/>
        <v>TBH</v>
      </c>
      <c r="G75" s="115">
        <f t="shared" ref="G75:R75" si="49">IF($F75=$E$246,$M32,IF($P32="",0,IF(MONTH($P32)=G$49,(31-DAY($P32))/31,IF(MONTH($P32)&lt;G$49,$M32,0))))*IF($Q32&gt;0,IF(MONTH($Q32)=G$49,DAY($Q32)/31,IF(MONTH($Q32)&lt;G$49,0,1)),1)</f>
        <v>0</v>
      </c>
      <c r="H75" s="115">
        <f t="shared" si="49"/>
        <v>0</v>
      </c>
      <c r="I75" s="115">
        <f t="shared" si="49"/>
        <v>0</v>
      </c>
      <c r="J75" s="115">
        <f t="shared" si="49"/>
        <v>0</v>
      </c>
      <c r="K75" s="115">
        <f t="shared" si="49"/>
        <v>0</v>
      </c>
      <c r="L75" s="115">
        <f t="shared" si="49"/>
        <v>0</v>
      </c>
      <c r="M75" s="115">
        <f t="shared" si="49"/>
        <v>0</v>
      </c>
      <c r="N75" s="115">
        <f t="shared" si="49"/>
        <v>0</v>
      </c>
      <c r="O75" s="115">
        <f t="shared" si="49"/>
        <v>0</v>
      </c>
      <c r="P75" s="115">
        <f t="shared" si="49"/>
        <v>0</v>
      </c>
      <c r="Q75" s="115">
        <f t="shared" si="49"/>
        <v>0</v>
      </c>
      <c r="R75" s="115">
        <f t="shared" si="49"/>
        <v>0</v>
      </c>
      <c r="S75" s="117"/>
      <c r="T75" s="116">
        <f t="shared" si="17"/>
        <v>0</v>
      </c>
      <c r="U75" s="116">
        <f t="shared" si="18"/>
        <v>0</v>
      </c>
      <c r="V75" s="116">
        <f t="shared" si="19"/>
        <v>0</v>
      </c>
      <c r="W75" s="116">
        <f t="shared" si="20"/>
        <v>0</v>
      </c>
      <c r="X75" s="62">
        <f t="shared" si="21"/>
        <v>0</v>
      </c>
    </row>
    <row r="76" spans="1:24" s="91" customFormat="1" hidden="1" outlineLevel="1">
      <c r="A76" s="23">
        <f t="shared" si="22"/>
        <v>26</v>
      </c>
      <c r="B76" s="23" t="str">
        <f t="shared" si="46"/>
        <v>TBH</v>
      </c>
      <c r="C76" s="23">
        <f t="shared" si="46"/>
        <v>0</v>
      </c>
      <c r="D76" s="23" t="str">
        <f t="shared" si="46"/>
        <v>Marketing</v>
      </c>
      <c r="E76" s="23" t="str">
        <f t="shared" si="46"/>
        <v>US</v>
      </c>
      <c r="F76" s="23" t="str">
        <f t="shared" si="46"/>
        <v>TBH</v>
      </c>
      <c r="G76" s="115">
        <f t="shared" ref="G76:R76" si="50">IF($F76=$E$246,$M33,IF($P33="",0,IF(MONTH($P33)=G$49,(31-DAY($P33))/31,IF(MONTH($P33)&lt;G$49,$M33,0))))*IF($Q33&gt;0,IF(MONTH($Q33)=G$49,DAY($Q33)/31,IF(MONTH($Q33)&lt;G$49,0,1)),1)</f>
        <v>0</v>
      </c>
      <c r="H76" s="115">
        <f t="shared" si="50"/>
        <v>0</v>
      </c>
      <c r="I76" s="115">
        <f t="shared" si="50"/>
        <v>0</v>
      </c>
      <c r="J76" s="115">
        <f t="shared" si="50"/>
        <v>0</v>
      </c>
      <c r="K76" s="115">
        <f t="shared" si="50"/>
        <v>0</v>
      </c>
      <c r="L76" s="115">
        <f t="shared" si="50"/>
        <v>0</v>
      </c>
      <c r="M76" s="115">
        <f t="shared" si="50"/>
        <v>0</v>
      </c>
      <c r="N76" s="115">
        <f t="shared" si="50"/>
        <v>0</v>
      </c>
      <c r="O76" s="115">
        <f t="shared" si="50"/>
        <v>0</v>
      </c>
      <c r="P76" s="115">
        <f t="shared" si="50"/>
        <v>0</v>
      </c>
      <c r="Q76" s="115">
        <f t="shared" si="50"/>
        <v>0</v>
      </c>
      <c r="R76" s="115">
        <f t="shared" si="50"/>
        <v>0</v>
      </c>
      <c r="S76" s="117"/>
      <c r="T76" s="116">
        <f t="shared" si="17"/>
        <v>0</v>
      </c>
      <c r="U76" s="116">
        <f t="shared" si="18"/>
        <v>0</v>
      </c>
      <c r="V76" s="116">
        <f t="shared" si="19"/>
        <v>0</v>
      </c>
      <c r="W76" s="116">
        <f t="shared" si="20"/>
        <v>0</v>
      </c>
      <c r="X76" s="62">
        <f t="shared" si="21"/>
        <v>0</v>
      </c>
    </row>
    <row r="77" spans="1:24" s="91" customFormat="1" hidden="1" outlineLevel="1">
      <c r="A77" s="23">
        <f t="shared" si="22"/>
        <v>27</v>
      </c>
      <c r="B77" s="23" t="str">
        <f t="shared" si="46"/>
        <v>TBH</v>
      </c>
      <c r="C77" s="23">
        <f t="shared" si="46"/>
        <v>0</v>
      </c>
      <c r="D77" s="23" t="str">
        <f t="shared" si="46"/>
        <v>Marketing</v>
      </c>
      <c r="E77" s="23" t="str">
        <f t="shared" si="46"/>
        <v>US</v>
      </c>
      <c r="F77" s="23" t="str">
        <f t="shared" si="46"/>
        <v>TBH</v>
      </c>
      <c r="G77" s="115">
        <f t="shared" ref="G77:R77" si="51">IF($F77=$E$246,$M34,IF($P34="",0,IF(MONTH($P34)=G$49,(31-DAY($P34))/31,IF(MONTH($P34)&lt;G$49,$M34,0))))*IF($Q34&gt;0,IF(MONTH($Q34)=G$49,DAY($Q34)/31,IF(MONTH($Q34)&lt;G$49,0,1)),1)</f>
        <v>0</v>
      </c>
      <c r="H77" s="115">
        <f t="shared" si="51"/>
        <v>0</v>
      </c>
      <c r="I77" s="115">
        <f t="shared" si="51"/>
        <v>0</v>
      </c>
      <c r="J77" s="115">
        <f t="shared" si="51"/>
        <v>0</v>
      </c>
      <c r="K77" s="115">
        <f t="shared" si="51"/>
        <v>0</v>
      </c>
      <c r="L77" s="115">
        <f t="shared" si="51"/>
        <v>0</v>
      </c>
      <c r="M77" s="115">
        <f t="shared" si="51"/>
        <v>0</v>
      </c>
      <c r="N77" s="115">
        <f t="shared" si="51"/>
        <v>0</v>
      </c>
      <c r="O77" s="115">
        <f t="shared" si="51"/>
        <v>0</v>
      </c>
      <c r="P77" s="115">
        <f t="shared" si="51"/>
        <v>0</v>
      </c>
      <c r="Q77" s="115">
        <f t="shared" si="51"/>
        <v>0</v>
      </c>
      <c r="R77" s="115">
        <f t="shared" si="51"/>
        <v>0</v>
      </c>
      <c r="S77" s="117"/>
      <c r="T77" s="116">
        <f t="shared" si="17"/>
        <v>0</v>
      </c>
      <c r="U77" s="116">
        <f t="shared" si="18"/>
        <v>0</v>
      </c>
      <c r="V77" s="116">
        <f t="shared" si="19"/>
        <v>0</v>
      </c>
      <c r="W77" s="116">
        <f t="shared" si="20"/>
        <v>0</v>
      </c>
      <c r="X77" s="62">
        <f t="shared" si="21"/>
        <v>0</v>
      </c>
    </row>
    <row r="78" spans="1:24" s="91" customFormat="1" hidden="1" outlineLevel="1">
      <c r="A78" s="23">
        <f t="shared" si="22"/>
        <v>28</v>
      </c>
      <c r="B78" s="23" t="str">
        <f t="shared" si="46"/>
        <v>TBH</v>
      </c>
      <c r="C78" s="23">
        <f t="shared" si="46"/>
        <v>0</v>
      </c>
      <c r="D78" s="23" t="str">
        <f t="shared" si="46"/>
        <v>Marketing</v>
      </c>
      <c r="E78" s="23" t="str">
        <f t="shared" si="46"/>
        <v>US</v>
      </c>
      <c r="F78" s="23" t="str">
        <f t="shared" si="46"/>
        <v>TBH</v>
      </c>
      <c r="G78" s="115">
        <f t="shared" ref="G78:R78" si="52">IF($F78=$E$246,$M35,IF($P35="",0,IF(MONTH($P35)=G$49,(31-DAY($P35))/31,IF(MONTH($P35)&lt;G$49,$M35,0))))*IF($Q35&gt;0,IF(MONTH($Q35)=G$49,DAY($Q35)/31,IF(MONTH($Q35)&lt;G$49,0,1)),1)</f>
        <v>0</v>
      </c>
      <c r="H78" s="115">
        <f t="shared" si="52"/>
        <v>0</v>
      </c>
      <c r="I78" s="115">
        <f t="shared" si="52"/>
        <v>0</v>
      </c>
      <c r="J78" s="115">
        <f t="shared" si="52"/>
        <v>0</v>
      </c>
      <c r="K78" s="115">
        <f t="shared" si="52"/>
        <v>0</v>
      </c>
      <c r="L78" s="115">
        <f t="shared" si="52"/>
        <v>0</v>
      </c>
      <c r="M78" s="115">
        <f t="shared" si="52"/>
        <v>0</v>
      </c>
      <c r="N78" s="115">
        <f t="shared" si="52"/>
        <v>0</v>
      </c>
      <c r="O78" s="115">
        <f t="shared" si="52"/>
        <v>0</v>
      </c>
      <c r="P78" s="115">
        <f t="shared" si="52"/>
        <v>0</v>
      </c>
      <c r="Q78" s="115">
        <f t="shared" si="52"/>
        <v>0</v>
      </c>
      <c r="R78" s="115">
        <f t="shared" si="52"/>
        <v>0</v>
      </c>
      <c r="S78" s="117"/>
      <c r="T78" s="116">
        <f t="shared" si="17"/>
        <v>0</v>
      </c>
      <c r="U78" s="116">
        <f t="shared" si="18"/>
        <v>0</v>
      </c>
      <c r="V78" s="116">
        <f t="shared" si="19"/>
        <v>0</v>
      </c>
      <c r="W78" s="116">
        <f t="shared" si="20"/>
        <v>0</v>
      </c>
      <c r="X78" s="62">
        <f t="shared" si="21"/>
        <v>0</v>
      </c>
    </row>
    <row r="79" spans="1:24" s="91" customFormat="1" hidden="1" outlineLevel="1">
      <c r="A79" s="23">
        <f>A36</f>
        <v>29</v>
      </c>
      <c r="B79" s="23" t="str">
        <f t="shared" si="46"/>
        <v>TBH</v>
      </c>
      <c r="C79" s="23">
        <f t="shared" si="46"/>
        <v>0</v>
      </c>
      <c r="D79" s="23" t="str">
        <f t="shared" si="46"/>
        <v>Marketing</v>
      </c>
      <c r="E79" s="23" t="str">
        <f t="shared" si="46"/>
        <v>US</v>
      </c>
      <c r="F79" s="23" t="str">
        <f t="shared" si="46"/>
        <v>TBH</v>
      </c>
      <c r="G79" s="115">
        <f t="shared" ref="G79:R79" si="53">IF($F79=$E$246,$M36,IF($P36="",0,IF(MONTH($P36)=G$49,(31-DAY($P36))/31,IF(MONTH($P36)&lt;G$49,$M36,0))))*IF($Q36&gt;0,IF(MONTH($Q36)=G$49,DAY($Q36)/31,IF(MONTH($Q36)&lt;G$49,0,1)),1)</f>
        <v>0</v>
      </c>
      <c r="H79" s="115">
        <f t="shared" si="53"/>
        <v>0</v>
      </c>
      <c r="I79" s="115">
        <f t="shared" si="53"/>
        <v>0</v>
      </c>
      <c r="J79" s="115">
        <f t="shared" si="53"/>
        <v>0</v>
      </c>
      <c r="K79" s="115">
        <f t="shared" si="53"/>
        <v>0</v>
      </c>
      <c r="L79" s="115">
        <f t="shared" si="53"/>
        <v>0</v>
      </c>
      <c r="M79" s="115">
        <f t="shared" si="53"/>
        <v>0</v>
      </c>
      <c r="N79" s="115">
        <f t="shared" si="53"/>
        <v>0</v>
      </c>
      <c r="O79" s="115">
        <f t="shared" si="53"/>
        <v>0</v>
      </c>
      <c r="P79" s="115">
        <f t="shared" si="53"/>
        <v>0</v>
      </c>
      <c r="Q79" s="115">
        <f t="shared" si="53"/>
        <v>0</v>
      </c>
      <c r="R79" s="115">
        <f t="shared" si="53"/>
        <v>0</v>
      </c>
      <c r="S79" s="117"/>
      <c r="T79" s="116">
        <f t="shared" si="17"/>
        <v>0</v>
      </c>
      <c r="U79" s="116">
        <f t="shared" si="18"/>
        <v>0</v>
      </c>
      <c r="V79" s="116">
        <f t="shared" si="19"/>
        <v>0</v>
      </c>
      <c r="W79" s="116">
        <f t="shared" si="20"/>
        <v>0</v>
      </c>
      <c r="X79" s="62">
        <f t="shared" si="21"/>
        <v>0</v>
      </c>
    </row>
    <row r="80" spans="1:24" s="91" customFormat="1" hidden="1" outlineLevel="1">
      <c r="A80" s="23">
        <f t="shared" ref="A80:F80" si="54">A37</f>
        <v>30</v>
      </c>
      <c r="B80" s="23" t="str">
        <f t="shared" si="54"/>
        <v>TBH</v>
      </c>
      <c r="C80" s="23">
        <f t="shared" si="54"/>
        <v>0</v>
      </c>
      <c r="D80" s="23" t="str">
        <f t="shared" si="54"/>
        <v>Marketing</v>
      </c>
      <c r="E80" s="23" t="str">
        <f t="shared" si="54"/>
        <v>US</v>
      </c>
      <c r="F80" s="23" t="str">
        <f t="shared" si="54"/>
        <v>TBH</v>
      </c>
      <c r="G80" s="115">
        <f t="shared" ref="G80:R80" si="55">IF($F80=$E$246,$M37,IF($P37="",0,IF(MONTH($P37)=G$49,(31-DAY($P37))/31,IF(MONTH($P37)&lt;G$49,$M37,0))))*IF($Q37&gt;0,IF(MONTH($Q37)=G$49,DAY($Q37)/31,IF(MONTH($Q37)&lt;G$49,0,1)),1)</f>
        <v>0</v>
      </c>
      <c r="H80" s="115">
        <f t="shared" si="55"/>
        <v>0</v>
      </c>
      <c r="I80" s="115">
        <f t="shared" si="55"/>
        <v>0</v>
      </c>
      <c r="J80" s="115">
        <f t="shared" si="55"/>
        <v>0</v>
      </c>
      <c r="K80" s="115">
        <f t="shared" si="55"/>
        <v>0</v>
      </c>
      <c r="L80" s="115">
        <f t="shared" si="55"/>
        <v>0</v>
      </c>
      <c r="M80" s="115">
        <f t="shared" si="55"/>
        <v>0</v>
      </c>
      <c r="N80" s="115">
        <f t="shared" si="55"/>
        <v>0</v>
      </c>
      <c r="O80" s="115">
        <f t="shared" si="55"/>
        <v>0</v>
      </c>
      <c r="P80" s="115">
        <f t="shared" si="55"/>
        <v>0</v>
      </c>
      <c r="Q80" s="115">
        <f t="shared" si="55"/>
        <v>0</v>
      </c>
      <c r="R80" s="115">
        <f t="shared" si="55"/>
        <v>0</v>
      </c>
      <c r="S80" s="117"/>
      <c r="T80" s="116">
        <f t="shared" ref="T80:T89" si="56">I80</f>
        <v>0</v>
      </c>
      <c r="U80" s="116">
        <f t="shared" ref="U80:U89" si="57">L80</f>
        <v>0</v>
      </c>
      <c r="V80" s="116">
        <f t="shared" ref="V80:V89" si="58">O80</f>
        <v>0</v>
      </c>
      <c r="W80" s="116">
        <f t="shared" ref="W80:W89" si="59">R80</f>
        <v>0</v>
      </c>
      <c r="X80" s="62">
        <f t="shared" ref="X80:X89" si="60">R80</f>
        <v>0</v>
      </c>
    </row>
    <row r="81" spans="1:26" s="91" customFormat="1" hidden="1" outlineLevel="1">
      <c r="A81" s="23">
        <f t="shared" ref="A81:F81" si="61">A38</f>
        <v>31</v>
      </c>
      <c r="B81" s="23" t="str">
        <f t="shared" si="61"/>
        <v>TBH</v>
      </c>
      <c r="C81" s="23">
        <f t="shared" si="61"/>
        <v>0</v>
      </c>
      <c r="D81" s="23" t="str">
        <f t="shared" si="61"/>
        <v>Marketing</v>
      </c>
      <c r="E81" s="23" t="str">
        <f t="shared" si="61"/>
        <v>US</v>
      </c>
      <c r="F81" s="23" t="str">
        <f t="shared" si="61"/>
        <v>TBH</v>
      </c>
      <c r="G81" s="115">
        <f t="shared" ref="G81:R81" si="62">IF($F81=$E$246,$M38,IF($P38="",0,IF(MONTH($P38)=G$49,(31-DAY($P38))/31,IF(MONTH($P38)&lt;G$49,$M38,0))))*IF($Q38&gt;0,IF(MONTH($Q38)=G$49,DAY($Q38)/31,IF(MONTH($Q38)&lt;G$49,0,1)),1)</f>
        <v>0</v>
      </c>
      <c r="H81" s="115">
        <f t="shared" si="62"/>
        <v>0</v>
      </c>
      <c r="I81" s="115">
        <f t="shared" si="62"/>
        <v>0</v>
      </c>
      <c r="J81" s="115">
        <f t="shared" si="62"/>
        <v>0</v>
      </c>
      <c r="K81" s="115">
        <f t="shared" si="62"/>
        <v>0</v>
      </c>
      <c r="L81" s="115">
        <f t="shared" si="62"/>
        <v>0</v>
      </c>
      <c r="M81" s="115">
        <f t="shared" si="62"/>
        <v>0</v>
      </c>
      <c r="N81" s="115">
        <f t="shared" si="62"/>
        <v>0</v>
      </c>
      <c r="O81" s="115">
        <f t="shared" si="62"/>
        <v>0</v>
      </c>
      <c r="P81" s="115">
        <f t="shared" si="62"/>
        <v>0</v>
      </c>
      <c r="Q81" s="115">
        <f t="shared" si="62"/>
        <v>0</v>
      </c>
      <c r="R81" s="115">
        <f t="shared" si="62"/>
        <v>0</v>
      </c>
      <c r="S81" s="117"/>
      <c r="T81" s="116">
        <f t="shared" si="56"/>
        <v>0</v>
      </c>
      <c r="U81" s="116">
        <f t="shared" si="57"/>
        <v>0</v>
      </c>
      <c r="V81" s="116">
        <f t="shared" si="58"/>
        <v>0</v>
      </c>
      <c r="W81" s="116">
        <f t="shared" si="59"/>
        <v>0</v>
      </c>
      <c r="X81" s="62">
        <f t="shared" si="60"/>
        <v>0</v>
      </c>
    </row>
    <row r="82" spans="1:26" s="91" customFormat="1" hidden="1" outlineLevel="1">
      <c r="A82" s="23">
        <f t="shared" ref="A82:F82" si="63">A39</f>
        <v>32</v>
      </c>
      <c r="B82" s="23" t="str">
        <f t="shared" si="63"/>
        <v>TBH</v>
      </c>
      <c r="C82" s="23">
        <f t="shared" si="63"/>
        <v>0</v>
      </c>
      <c r="D82" s="23" t="str">
        <f t="shared" si="63"/>
        <v>Marketing</v>
      </c>
      <c r="E82" s="23" t="str">
        <f t="shared" si="63"/>
        <v>US</v>
      </c>
      <c r="F82" s="23" t="str">
        <f t="shared" si="63"/>
        <v>TBH</v>
      </c>
      <c r="G82" s="115">
        <f t="shared" ref="G82:R82" si="64">IF($F82=$E$246,$M39,IF($P39="",0,IF(MONTH($P39)=G$49,(31-DAY($P39))/31,IF(MONTH($P39)&lt;G$49,$M39,0))))*IF($Q39&gt;0,IF(MONTH($Q39)=G$49,DAY($Q39)/31,IF(MONTH($Q39)&lt;G$49,0,1)),1)</f>
        <v>0</v>
      </c>
      <c r="H82" s="115">
        <f t="shared" si="64"/>
        <v>0</v>
      </c>
      <c r="I82" s="115">
        <f t="shared" si="64"/>
        <v>0</v>
      </c>
      <c r="J82" s="115">
        <f t="shared" si="64"/>
        <v>0</v>
      </c>
      <c r="K82" s="115">
        <f t="shared" si="64"/>
        <v>0</v>
      </c>
      <c r="L82" s="115">
        <f t="shared" si="64"/>
        <v>0</v>
      </c>
      <c r="M82" s="115">
        <f t="shared" si="64"/>
        <v>0</v>
      </c>
      <c r="N82" s="115">
        <f t="shared" si="64"/>
        <v>0</v>
      </c>
      <c r="O82" s="115">
        <f t="shared" si="64"/>
        <v>0</v>
      </c>
      <c r="P82" s="115">
        <f t="shared" si="64"/>
        <v>0</v>
      </c>
      <c r="Q82" s="115">
        <f t="shared" si="64"/>
        <v>0</v>
      </c>
      <c r="R82" s="115">
        <f t="shared" si="64"/>
        <v>0</v>
      </c>
      <c r="S82" s="117"/>
      <c r="T82" s="116">
        <f t="shared" si="56"/>
        <v>0</v>
      </c>
      <c r="U82" s="116">
        <f t="shared" si="57"/>
        <v>0</v>
      </c>
      <c r="V82" s="116">
        <f t="shared" si="58"/>
        <v>0</v>
      </c>
      <c r="W82" s="116">
        <f t="shared" si="59"/>
        <v>0</v>
      </c>
      <c r="X82" s="62">
        <f t="shared" si="60"/>
        <v>0</v>
      </c>
    </row>
    <row r="83" spans="1:26" s="91" customFormat="1" hidden="1" outlineLevel="1">
      <c r="A83" s="23">
        <f t="shared" ref="A83:F83" si="65">A40</f>
        <v>33</v>
      </c>
      <c r="B83" s="23" t="str">
        <f t="shared" si="65"/>
        <v>TBH</v>
      </c>
      <c r="C83" s="23">
        <f t="shared" si="65"/>
        <v>0</v>
      </c>
      <c r="D83" s="23" t="str">
        <f t="shared" si="65"/>
        <v>Marketing</v>
      </c>
      <c r="E83" s="23" t="str">
        <f t="shared" si="65"/>
        <v>US</v>
      </c>
      <c r="F83" s="23" t="str">
        <f t="shared" si="65"/>
        <v>TBH</v>
      </c>
      <c r="G83" s="115">
        <f t="shared" ref="G83:R83" si="66">IF($F83=$E$246,$M40,IF($P40="",0,IF(MONTH($P40)=G$49,(31-DAY($P40))/31,IF(MONTH($P40)&lt;G$49,$M40,0))))*IF($Q40&gt;0,IF(MONTH($Q40)=G$49,DAY($Q40)/31,IF(MONTH($Q40)&lt;G$49,0,1)),1)</f>
        <v>0</v>
      </c>
      <c r="H83" s="115">
        <f t="shared" si="66"/>
        <v>0</v>
      </c>
      <c r="I83" s="115">
        <f t="shared" si="66"/>
        <v>0</v>
      </c>
      <c r="J83" s="115">
        <f t="shared" si="66"/>
        <v>0</v>
      </c>
      <c r="K83" s="115">
        <f t="shared" si="66"/>
        <v>0</v>
      </c>
      <c r="L83" s="115">
        <f t="shared" si="66"/>
        <v>0</v>
      </c>
      <c r="M83" s="115">
        <f t="shared" si="66"/>
        <v>0</v>
      </c>
      <c r="N83" s="115">
        <f t="shared" si="66"/>
        <v>0</v>
      </c>
      <c r="O83" s="115">
        <f t="shared" si="66"/>
        <v>0</v>
      </c>
      <c r="P83" s="115">
        <f t="shared" si="66"/>
        <v>0</v>
      </c>
      <c r="Q83" s="115">
        <f t="shared" si="66"/>
        <v>0</v>
      </c>
      <c r="R83" s="115">
        <f t="shared" si="66"/>
        <v>0</v>
      </c>
      <c r="S83" s="117"/>
      <c r="T83" s="116">
        <f t="shared" si="56"/>
        <v>0</v>
      </c>
      <c r="U83" s="116">
        <f t="shared" si="57"/>
        <v>0</v>
      </c>
      <c r="V83" s="116">
        <f t="shared" si="58"/>
        <v>0</v>
      </c>
      <c r="W83" s="116">
        <f t="shared" si="59"/>
        <v>0</v>
      </c>
      <c r="X83" s="62">
        <f t="shared" si="60"/>
        <v>0</v>
      </c>
    </row>
    <row r="84" spans="1:26" s="91" customFormat="1" hidden="1" outlineLevel="1">
      <c r="A84" s="23">
        <f t="shared" ref="A84:F84" si="67">A41</f>
        <v>34</v>
      </c>
      <c r="B84" s="23" t="str">
        <f t="shared" si="67"/>
        <v>TBH</v>
      </c>
      <c r="C84" s="23">
        <f t="shared" si="67"/>
        <v>0</v>
      </c>
      <c r="D84" s="23" t="str">
        <f t="shared" si="67"/>
        <v>Marketing</v>
      </c>
      <c r="E84" s="23" t="str">
        <f t="shared" si="67"/>
        <v>US</v>
      </c>
      <c r="F84" s="23" t="str">
        <f t="shared" si="67"/>
        <v>TBH</v>
      </c>
      <c r="G84" s="115">
        <f t="shared" ref="G84:R84" si="68">IF($F84=$E$246,$M41,IF($P41="",0,IF(MONTH($P41)=G$49,(31-DAY($P41))/31,IF(MONTH($P41)&lt;G$49,$M41,0))))*IF($Q41&gt;0,IF(MONTH($Q41)=G$49,DAY($Q41)/31,IF(MONTH($Q41)&lt;G$49,0,1)),1)</f>
        <v>0</v>
      </c>
      <c r="H84" s="115">
        <f t="shared" si="68"/>
        <v>0</v>
      </c>
      <c r="I84" s="115">
        <f t="shared" si="68"/>
        <v>0</v>
      </c>
      <c r="J84" s="115">
        <f t="shared" si="68"/>
        <v>0</v>
      </c>
      <c r="K84" s="115">
        <f t="shared" si="68"/>
        <v>0</v>
      </c>
      <c r="L84" s="115">
        <f t="shared" si="68"/>
        <v>0</v>
      </c>
      <c r="M84" s="115">
        <f t="shared" si="68"/>
        <v>0</v>
      </c>
      <c r="N84" s="115">
        <f t="shared" si="68"/>
        <v>0</v>
      </c>
      <c r="O84" s="115">
        <f t="shared" si="68"/>
        <v>0</v>
      </c>
      <c r="P84" s="115">
        <f t="shared" si="68"/>
        <v>0</v>
      </c>
      <c r="Q84" s="115">
        <f t="shared" si="68"/>
        <v>0</v>
      </c>
      <c r="R84" s="115">
        <f t="shared" si="68"/>
        <v>0</v>
      </c>
      <c r="S84" s="117"/>
      <c r="T84" s="116">
        <f t="shared" si="56"/>
        <v>0</v>
      </c>
      <c r="U84" s="116">
        <f t="shared" si="57"/>
        <v>0</v>
      </c>
      <c r="V84" s="116">
        <f t="shared" si="58"/>
        <v>0</v>
      </c>
      <c r="W84" s="116">
        <f t="shared" si="59"/>
        <v>0</v>
      </c>
      <c r="X84" s="62">
        <f t="shared" si="60"/>
        <v>0</v>
      </c>
    </row>
    <row r="85" spans="1:26" s="91" customFormat="1" hidden="1" outlineLevel="1">
      <c r="A85" s="23">
        <f t="shared" ref="A85:F85" si="69">A42</f>
        <v>35</v>
      </c>
      <c r="B85" s="23" t="str">
        <f t="shared" si="69"/>
        <v>TBH</v>
      </c>
      <c r="C85" s="23">
        <f t="shared" si="69"/>
        <v>0</v>
      </c>
      <c r="D85" s="23" t="str">
        <f t="shared" si="69"/>
        <v>Marketing</v>
      </c>
      <c r="E85" s="23" t="str">
        <f t="shared" si="69"/>
        <v>US</v>
      </c>
      <c r="F85" s="23" t="str">
        <f t="shared" si="69"/>
        <v>TBH</v>
      </c>
      <c r="G85" s="115">
        <f t="shared" ref="G85:R85" si="70">IF($F85=$E$246,$M42,IF($P42="",0,IF(MONTH($P42)=G$49,(31-DAY($P42))/31,IF(MONTH($P42)&lt;G$49,$M42,0))))*IF($Q42&gt;0,IF(MONTH($Q42)=G$49,DAY($Q42)/31,IF(MONTH($Q42)&lt;G$49,0,1)),1)</f>
        <v>0</v>
      </c>
      <c r="H85" s="115">
        <f t="shared" si="70"/>
        <v>0</v>
      </c>
      <c r="I85" s="115">
        <f t="shared" si="70"/>
        <v>0</v>
      </c>
      <c r="J85" s="115">
        <f t="shared" si="70"/>
        <v>0</v>
      </c>
      <c r="K85" s="115">
        <f t="shared" si="70"/>
        <v>0</v>
      </c>
      <c r="L85" s="115">
        <f t="shared" si="70"/>
        <v>0</v>
      </c>
      <c r="M85" s="115">
        <f t="shared" si="70"/>
        <v>0</v>
      </c>
      <c r="N85" s="115">
        <f t="shared" si="70"/>
        <v>0</v>
      </c>
      <c r="O85" s="115">
        <f t="shared" si="70"/>
        <v>0</v>
      </c>
      <c r="P85" s="115">
        <f t="shared" si="70"/>
        <v>0</v>
      </c>
      <c r="Q85" s="115">
        <f t="shared" si="70"/>
        <v>0</v>
      </c>
      <c r="R85" s="115">
        <f t="shared" si="70"/>
        <v>0</v>
      </c>
      <c r="S85" s="117"/>
      <c r="T85" s="116">
        <f t="shared" si="56"/>
        <v>0</v>
      </c>
      <c r="U85" s="116">
        <f t="shared" si="57"/>
        <v>0</v>
      </c>
      <c r="V85" s="116">
        <f t="shared" si="58"/>
        <v>0</v>
      </c>
      <c r="W85" s="116">
        <f t="shared" si="59"/>
        <v>0</v>
      </c>
      <c r="X85" s="62">
        <f t="shared" si="60"/>
        <v>0</v>
      </c>
    </row>
    <row r="86" spans="1:26" s="91" customFormat="1" hidden="1" outlineLevel="1">
      <c r="A86" s="23">
        <f t="shared" ref="A86:F86" si="71">A43</f>
        <v>36</v>
      </c>
      <c r="B86" s="23" t="str">
        <f t="shared" si="71"/>
        <v>TBH</v>
      </c>
      <c r="C86" s="23">
        <f t="shared" si="71"/>
        <v>0</v>
      </c>
      <c r="D86" s="23" t="str">
        <f t="shared" si="71"/>
        <v>Marketing</v>
      </c>
      <c r="E86" s="23" t="str">
        <f t="shared" si="71"/>
        <v>US</v>
      </c>
      <c r="F86" s="23" t="str">
        <f t="shared" si="71"/>
        <v>TBH</v>
      </c>
      <c r="G86" s="115">
        <f t="shared" ref="G86:R86" si="72">IF($F86=$E$246,$M43,IF($P43="",0,IF(MONTH($P43)=G$49,(31-DAY($P43))/31,IF(MONTH($P43)&lt;G$49,$M43,0))))*IF($Q43&gt;0,IF(MONTH($Q43)=G$49,DAY($Q43)/31,IF(MONTH($Q43)&lt;G$49,0,1)),1)</f>
        <v>0</v>
      </c>
      <c r="H86" s="115">
        <f t="shared" si="72"/>
        <v>0</v>
      </c>
      <c r="I86" s="115">
        <f t="shared" si="72"/>
        <v>0</v>
      </c>
      <c r="J86" s="115">
        <f t="shared" si="72"/>
        <v>0</v>
      </c>
      <c r="K86" s="115">
        <f t="shared" si="72"/>
        <v>0</v>
      </c>
      <c r="L86" s="115">
        <f t="shared" si="72"/>
        <v>0</v>
      </c>
      <c r="M86" s="115">
        <f t="shared" si="72"/>
        <v>0</v>
      </c>
      <c r="N86" s="115">
        <f t="shared" si="72"/>
        <v>0</v>
      </c>
      <c r="O86" s="115">
        <f t="shared" si="72"/>
        <v>0</v>
      </c>
      <c r="P86" s="115">
        <f t="shared" si="72"/>
        <v>0</v>
      </c>
      <c r="Q86" s="115">
        <f t="shared" si="72"/>
        <v>0</v>
      </c>
      <c r="R86" s="115">
        <f t="shared" si="72"/>
        <v>0</v>
      </c>
      <c r="S86" s="117"/>
      <c r="T86" s="116">
        <f t="shared" si="56"/>
        <v>0</v>
      </c>
      <c r="U86" s="116">
        <f t="shared" si="57"/>
        <v>0</v>
      </c>
      <c r="V86" s="116">
        <f t="shared" si="58"/>
        <v>0</v>
      </c>
      <c r="W86" s="116">
        <f t="shared" si="59"/>
        <v>0</v>
      </c>
      <c r="X86" s="62">
        <f t="shared" si="60"/>
        <v>0</v>
      </c>
    </row>
    <row r="87" spans="1:26" s="91" customFormat="1" hidden="1" outlineLevel="1">
      <c r="A87" s="23">
        <f t="shared" ref="A87:F87" si="73">A44</f>
        <v>37</v>
      </c>
      <c r="B87" s="23" t="str">
        <f t="shared" si="73"/>
        <v>TBH</v>
      </c>
      <c r="C87" s="23">
        <f t="shared" si="73"/>
        <v>0</v>
      </c>
      <c r="D87" s="23" t="str">
        <f t="shared" si="73"/>
        <v>Marketing</v>
      </c>
      <c r="E87" s="23" t="str">
        <f t="shared" si="73"/>
        <v>US</v>
      </c>
      <c r="F87" s="23" t="str">
        <f t="shared" si="73"/>
        <v>TBH</v>
      </c>
      <c r="G87" s="115">
        <f t="shared" ref="G87:R87" si="74">IF($F87=$E$246,$M44,IF($P44="",0,IF(MONTH($P44)=G$49,(31-DAY($P44))/31,IF(MONTH($P44)&lt;G$49,$M44,0))))*IF($Q44&gt;0,IF(MONTH($Q44)=G$49,DAY($Q44)/31,IF(MONTH($Q44)&lt;G$49,0,1)),1)</f>
        <v>0</v>
      </c>
      <c r="H87" s="115">
        <f t="shared" si="74"/>
        <v>0</v>
      </c>
      <c r="I87" s="115">
        <f t="shared" si="74"/>
        <v>0</v>
      </c>
      <c r="J87" s="115">
        <f t="shared" si="74"/>
        <v>0</v>
      </c>
      <c r="K87" s="115">
        <f t="shared" si="74"/>
        <v>0</v>
      </c>
      <c r="L87" s="115">
        <f t="shared" si="74"/>
        <v>0</v>
      </c>
      <c r="M87" s="115">
        <f t="shared" si="74"/>
        <v>0</v>
      </c>
      <c r="N87" s="115">
        <f t="shared" si="74"/>
        <v>0</v>
      </c>
      <c r="O87" s="115">
        <f t="shared" si="74"/>
        <v>0</v>
      </c>
      <c r="P87" s="115">
        <f t="shared" si="74"/>
        <v>0</v>
      </c>
      <c r="Q87" s="115">
        <f t="shared" si="74"/>
        <v>0</v>
      </c>
      <c r="R87" s="115">
        <f t="shared" si="74"/>
        <v>0</v>
      </c>
      <c r="S87" s="117"/>
      <c r="T87" s="116">
        <f t="shared" si="56"/>
        <v>0</v>
      </c>
      <c r="U87" s="116">
        <f t="shared" si="57"/>
        <v>0</v>
      </c>
      <c r="V87" s="116">
        <f t="shared" si="58"/>
        <v>0</v>
      </c>
      <c r="W87" s="116">
        <f t="shared" si="59"/>
        <v>0</v>
      </c>
      <c r="X87" s="62">
        <f t="shared" si="60"/>
        <v>0</v>
      </c>
    </row>
    <row r="88" spans="1:26" s="91" customFormat="1" hidden="1" outlineLevel="1">
      <c r="A88" s="23">
        <f t="shared" ref="A88:F88" si="75">A45</f>
        <v>38</v>
      </c>
      <c r="B88" s="23" t="str">
        <f t="shared" si="75"/>
        <v>TBH</v>
      </c>
      <c r="C88" s="23">
        <f t="shared" si="75"/>
        <v>0</v>
      </c>
      <c r="D88" s="23" t="str">
        <f t="shared" si="75"/>
        <v>Marketing</v>
      </c>
      <c r="E88" s="23" t="str">
        <f t="shared" si="75"/>
        <v>US</v>
      </c>
      <c r="F88" s="23" t="str">
        <f t="shared" si="75"/>
        <v>TBH</v>
      </c>
      <c r="G88" s="115">
        <f t="shared" ref="G88:R88" si="76">IF($F88=$E$246,$M45,IF($P45="",0,IF(MONTH($P45)=G$49,(31-DAY($P45))/31,IF(MONTH($P45)&lt;G$49,$M45,0))))*IF($Q45&gt;0,IF(MONTH($Q45)=G$49,DAY($Q45)/31,IF(MONTH($Q45)&lt;G$49,0,1)),1)</f>
        <v>0</v>
      </c>
      <c r="H88" s="115">
        <f t="shared" si="76"/>
        <v>0</v>
      </c>
      <c r="I88" s="115">
        <f t="shared" si="76"/>
        <v>0</v>
      </c>
      <c r="J88" s="115">
        <f t="shared" si="76"/>
        <v>0</v>
      </c>
      <c r="K88" s="115">
        <f t="shared" si="76"/>
        <v>0</v>
      </c>
      <c r="L88" s="115">
        <f t="shared" si="76"/>
        <v>0</v>
      </c>
      <c r="M88" s="115">
        <f t="shared" si="76"/>
        <v>0</v>
      </c>
      <c r="N88" s="115">
        <f t="shared" si="76"/>
        <v>0</v>
      </c>
      <c r="O88" s="115">
        <f t="shared" si="76"/>
        <v>0</v>
      </c>
      <c r="P88" s="115">
        <f t="shared" si="76"/>
        <v>0</v>
      </c>
      <c r="Q88" s="115">
        <f t="shared" si="76"/>
        <v>0</v>
      </c>
      <c r="R88" s="115">
        <f t="shared" si="76"/>
        <v>0</v>
      </c>
      <c r="S88" s="117"/>
      <c r="T88" s="116">
        <f t="shared" si="56"/>
        <v>0</v>
      </c>
      <c r="U88" s="116">
        <f t="shared" si="57"/>
        <v>0</v>
      </c>
      <c r="V88" s="116">
        <f t="shared" si="58"/>
        <v>0</v>
      </c>
      <c r="W88" s="116">
        <f t="shared" si="59"/>
        <v>0</v>
      </c>
      <c r="X88" s="62">
        <f t="shared" si="60"/>
        <v>0</v>
      </c>
    </row>
    <row r="89" spans="1:26" s="91" customFormat="1" hidden="1" outlineLevel="1">
      <c r="A89" s="23">
        <f t="shared" ref="A89:F89" si="77">A46</f>
        <v>39</v>
      </c>
      <c r="B89" s="23" t="str">
        <f t="shared" si="77"/>
        <v>TBH</v>
      </c>
      <c r="C89" s="23">
        <f t="shared" si="77"/>
        <v>0</v>
      </c>
      <c r="D89" s="23" t="str">
        <f t="shared" si="77"/>
        <v>Marketing</v>
      </c>
      <c r="E89" s="23" t="str">
        <f t="shared" si="77"/>
        <v>US</v>
      </c>
      <c r="F89" s="23" t="str">
        <f t="shared" si="77"/>
        <v>TBH</v>
      </c>
      <c r="G89" s="115">
        <f t="shared" ref="G89:R89" si="78">IF($F89=$E$246,$M46,IF($P46="",0,IF(MONTH($P46)=G$49,(31-DAY($P46))/31,IF(MONTH($P46)&lt;G$49,$M46,0))))*IF($Q46&gt;0,IF(MONTH($Q46)=G$49,DAY($Q46)/31,IF(MONTH($Q46)&lt;G$49,0,1)),1)</f>
        <v>0</v>
      </c>
      <c r="H89" s="115">
        <f t="shared" si="78"/>
        <v>0</v>
      </c>
      <c r="I89" s="115">
        <f t="shared" si="78"/>
        <v>0</v>
      </c>
      <c r="J89" s="115">
        <f t="shared" si="78"/>
        <v>0</v>
      </c>
      <c r="K89" s="115">
        <f t="shared" si="78"/>
        <v>0</v>
      </c>
      <c r="L89" s="115">
        <f t="shared" si="78"/>
        <v>0</v>
      </c>
      <c r="M89" s="115">
        <f t="shared" si="78"/>
        <v>0</v>
      </c>
      <c r="N89" s="115">
        <f t="shared" si="78"/>
        <v>0</v>
      </c>
      <c r="O89" s="115">
        <f t="shared" si="78"/>
        <v>0</v>
      </c>
      <c r="P89" s="115">
        <f t="shared" si="78"/>
        <v>0</v>
      </c>
      <c r="Q89" s="115">
        <f t="shared" si="78"/>
        <v>0</v>
      </c>
      <c r="R89" s="115">
        <f t="shared" si="78"/>
        <v>0</v>
      </c>
      <c r="S89" s="117"/>
      <c r="T89" s="116">
        <f t="shared" si="56"/>
        <v>0</v>
      </c>
      <c r="U89" s="116">
        <f t="shared" si="57"/>
        <v>0</v>
      </c>
      <c r="V89" s="116">
        <f t="shared" si="58"/>
        <v>0</v>
      </c>
      <c r="W89" s="116">
        <f t="shared" si="59"/>
        <v>0</v>
      </c>
      <c r="X89" s="62">
        <f t="shared" si="60"/>
        <v>0</v>
      </c>
    </row>
    <row r="90" spans="1:26" collapsed="1">
      <c r="A90" s="28"/>
      <c r="B90" s="27"/>
      <c r="C90" s="27"/>
      <c r="D90" s="27"/>
      <c r="E90" s="27"/>
      <c r="F90" s="27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T90" s="41"/>
      <c r="U90" s="40"/>
      <c r="V90" s="40"/>
      <c r="W90" s="40"/>
      <c r="X90" s="119"/>
    </row>
    <row r="91" spans="1:26">
      <c r="A91" s="22"/>
      <c r="B91" s="17"/>
      <c r="C91" s="17"/>
      <c r="D91" s="17"/>
      <c r="E91" s="17"/>
      <c r="F91" s="26" t="s">
        <v>68</v>
      </c>
      <c r="G91" s="120">
        <f t="shared" ref="G91:R91" si="79">SUM(G51:G90)</f>
        <v>3</v>
      </c>
      <c r="H91" s="120">
        <f t="shared" si="79"/>
        <v>3.6129032258064515</v>
      </c>
      <c r="I91" s="120">
        <f t="shared" si="79"/>
        <v>5.354838709677419</v>
      </c>
      <c r="J91" s="120">
        <f t="shared" si="79"/>
        <v>6</v>
      </c>
      <c r="K91" s="120">
        <f t="shared" si="79"/>
        <v>6</v>
      </c>
      <c r="L91" s="120">
        <f t="shared" si="79"/>
        <v>6</v>
      </c>
      <c r="M91" s="120">
        <f t="shared" si="79"/>
        <v>6</v>
      </c>
      <c r="N91" s="120">
        <f t="shared" si="79"/>
        <v>6</v>
      </c>
      <c r="O91" s="120">
        <f t="shared" si="79"/>
        <v>6</v>
      </c>
      <c r="P91" s="120">
        <f t="shared" si="79"/>
        <v>6</v>
      </c>
      <c r="Q91" s="120">
        <f t="shared" si="79"/>
        <v>6</v>
      </c>
      <c r="R91" s="120">
        <f t="shared" si="79"/>
        <v>6.967741935483871</v>
      </c>
      <c r="S91" s="121"/>
      <c r="T91" s="120">
        <f>I91</f>
        <v>5.354838709677419</v>
      </c>
      <c r="U91" s="120">
        <f>L91</f>
        <v>6</v>
      </c>
      <c r="V91" s="120">
        <f>O91</f>
        <v>6</v>
      </c>
      <c r="W91" s="120">
        <f>R91</f>
        <v>6.967741935483871</v>
      </c>
      <c r="X91" s="120">
        <f>SUM(X51:X90)</f>
        <v>6.967741935483871</v>
      </c>
      <c r="Z91" s="234">
        <f>X91-W91</f>
        <v>0</v>
      </c>
    </row>
    <row r="92" spans="1:26">
      <c r="A92" s="22"/>
      <c r="B92" s="17"/>
      <c r="C92" s="17"/>
      <c r="D92" s="17"/>
      <c r="E92" s="17"/>
      <c r="F92" s="26" t="s">
        <v>69</v>
      </c>
      <c r="G92" s="120">
        <f t="shared" ref="G92:R92" si="80">COUNTIF(G51:G90,"&gt;0")</f>
        <v>3</v>
      </c>
      <c r="H92" s="120">
        <f t="shared" si="80"/>
        <v>4</v>
      </c>
      <c r="I92" s="120">
        <f t="shared" si="80"/>
        <v>6</v>
      </c>
      <c r="J92" s="120">
        <f t="shared" si="80"/>
        <v>6</v>
      </c>
      <c r="K92" s="120">
        <f t="shared" si="80"/>
        <v>6</v>
      </c>
      <c r="L92" s="120">
        <f t="shared" si="80"/>
        <v>6</v>
      </c>
      <c r="M92" s="120">
        <f t="shared" si="80"/>
        <v>6</v>
      </c>
      <c r="N92" s="120">
        <f t="shared" si="80"/>
        <v>6</v>
      </c>
      <c r="O92" s="120">
        <f t="shared" si="80"/>
        <v>6</v>
      </c>
      <c r="P92" s="120">
        <f t="shared" si="80"/>
        <v>6</v>
      </c>
      <c r="Q92" s="120">
        <f t="shared" si="80"/>
        <v>6</v>
      </c>
      <c r="R92" s="120">
        <f t="shared" si="80"/>
        <v>7</v>
      </c>
      <c r="S92" s="121"/>
      <c r="T92" s="120">
        <f>I92</f>
        <v>6</v>
      </c>
      <c r="U92" s="120">
        <f>L92</f>
        <v>6</v>
      </c>
      <c r="V92" s="120">
        <f>O92</f>
        <v>6</v>
      </c>
      <c r="W92" s="120">
        <f>R92</f>
        <v>7</v>
      </c>
      <c r="X92" s="120">
        <f>SUM(X51:X90)</f>
        <v>6.967741935483871</v>
      </c>
      <c r="Z92" s="234">
        <f>X92-W92</f>
        <v>-3.2258064516129004E-2</v>
      </c>
    </row>
    <row r="93" spans="1:26">
      <c r="A93" s="22"/>
      <c r="B93" s="17"/>
      <c r="C93" s="17"/>
      <c r="D93" s="17"/>
      <c r="E93" s="17"/>
      <c r="F93" s="26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T93" s="30"/>
      <c r="U93" s="31"/>
      <c r="V93" s="32"/>
      <c r="W93" s="32"/>
      <c r="X93" s="122"/>
    </row>
    <row r="94" spans="1:26">
      <c r="A94" s="22"/>
      <c r="B94" s="17"/>
      <c r="C94" s="17"/>
      <c r="D94" s="17"/>
      <c r="E94" s="17"/>
      <c r="F94" s="17"/>
      <c r="G94" s="16"/>
      <c r="H94" s="17"/>
      <c r="I94" s="13"/>
      <c r="J94" s="15"/>
      <c r="K94" s="18"/>
      <c r="L94" s="145"/>
      <c r="M94" s="19"/>
      <c r="N94" s="15"/>
      <c r="O94" s="20"/>
      <c r="P94" s="17"/>
      <c r="Q94" s="20"/>
      <c r="R94" s="21"/>
      <c r="S94" s="20"/>
      <c r="T94" s="21"/>
      <c r="U94" s="16"/>
      <c r="W94" s="17"/>
    </row>
    <row r="95" spans="1:26" hidden="1">
      <c r="A95" s="240" t="s">
        <v>63</v>
      </c>
      <c r="B95" s="240"/>
      <c r="C95" s="240"/>
      <c r="D95" s="240"/>
      <c r="E95" s="240"/>
      <c r="F95" s="240"/>
      <c r="G95" s="123">
        <v>1</v>
      </c>
      <c r="H95" s="123">
        <v>2</v>
      </c>
      <c r="I95" s="123">
        <v>3</v>
      </c>
      <c r="J95" s="123">
        <v>4</v>
      </c>
      <c r="K95" s="123">
        <v>5</v>
      </c>
      <c r="L95" s="123">
        <v>6</v>
      </c>
      <c r="M95" s="123">
        <v>7</v>
      </c>
      <c r="N95" s="123">
        <v>8</v>
      </c>
      <c r="O95" s="123">
        <v>9</v>
      </c>
      <c r="P95" s="123">
        <v>10</v>
      </c>
      <c r="Q95" s="123">
        <v>11</v>
      </c>
      <c r="R95" s="123">
        <v>12</v>
      </c>
      <c r="S95" s="20"/>
    </row>
    <row r="96" spans="1:26" hidden="1">
      <c r="A96" s="111" t="s">
        <v>19</v>
      </c>
      <c r="B96" s="111" t="s">
        <v>8</v>
      </c>
      <c r="C96" s="111" t="s">
        <v>3</v>
      </c>
      <c r="D96" s="112" t="s">
        <v>0</v>
      </c>
      <c r="E96" s="111" t="s">
        <v>9</v>
      </c>
      <c r="F96" s="111" t="s">
        <v>4</v>
      </c>
      <c r="G96" s="124" t="s">
        <v>40</v>
      </c>
      <c r="H96" s="124" t="s">
        <v>41</v>
      </c>
      <c r="I96" s="124" t="s">
        <v>42</v>
      </c>
      <c r="J96" s="124" t="s">
        <v>43</v>
      </c>
      <c r="K96" s="124" t="s">
        <v>44</v>
      </c>
      <c r="L96" s="124" t="s">
        <v>45</v>
      </c>
      <c r="M96" s="124" t="s">
        <v>46</v>
      </c>
      <c r="N96" s="124" t="s">
        <v>47</v>
      </c>
      <c r="O96" s="124" t="s">
        <v>48</v>
      </c>
      <c r="P96" s="124" t="s">
        <v>49</v>
      </c>
      <c r="Q96" s="124" t="s">
        <v>50</v>
      </c>
      <c r="R96" s="124" t="s">
        <v>51</v>
      </c>
      <c r="S96" s="23"/>
      <c r="T96" s="124" t="s">
        <v>59</v>
      </c>
      <c r="U96" s="124" t="s">
        <v>60</v>
      </c>
      <c r="V96" s="124" t="s">
        <v>61</v>
      </c>
      <c r="W96" s="124" t="s">
        <v>62</v>
      </c>
      <c r="X96" s="125">
        <v>2014</v>
      </c>
    </row>
    <row r="97" spans="1:24" hidden="1">
      <c r="A97" s="23">
        <f t="shared" ref="A97:F98" si="81">A51</f>
        <v>1</v>
      </c>
      <c r="B97" s="23">
        <f t="shared" si="81"/>
        <v>0</v>
      </c>
      <c r="C97" s="23" t="str">
        <f t="shared" si="81"/>
        <v>VP Marketing</v>
      </c>
      <c r="D97" s="23" t="str">
        <f t="shared" si="81"/>
        <v>Marketing</v>
      </c>
      <c r="E97" s="23" t="str">
        <f t="shared" si="81"/>
        <v>US</v>
      </c>
      <c r="F97" s="23" t="str">
        <f t="shared" si="81"/>
        <v>Existing</v>
      </c>
      <c r="G97" s="126">
        <f t="shared" ref="G97:R97" si="82">($N8+IF(MONTH($R8)&lt;=G$95,$N8*$T8,0)+IF(MONTH($U8)&lt;=G$95,$N8*(1+$T8)*$W8,0))*G51</f>
        <v>23333.333333333336</v>
      </c>
      <c r="H97" s="126">
        <f t="shared" si="82"/>
        <v>23333.333333333336</v>
      </c>
      <c r="I97" s="126">
        <f t="shared" si="82"/>
        <v>23333.333333333336</v>
      </c>
      <c r="J97" s="126">
        <f t="shared" si="82"/>
        <v>23333.333333333336</v>
      </c>
      <c r="K97" s="126">
        <f t="shared" si="82"/>
        <v>23333.333333333336</v>
      </c>
      <c r="L97" s="126">
        <f t="shared" si="82"/>
        <v>23333.333333333336</v>
      </c>
      <c r="M97" s="126">
        <f t="shared" si="82"/>
        <v>23333.333333333336</v>
      </c>
      <c r="N97" s="126">
        <f t="shared" si="82"/>
        <v>23333.333333333336</v>
      </c>
      <c r="O97" s="126">
        <f t="shared" si="82"/>
        <v>23333.333333333336</v>
      </c>
      <c r="P97" s="126">
        <f t="shared" si="82"/>
        <v>23333.333333333336</v>
      </c>
      <c r="Q97" s="126">
        <f t="shared" si="82"/>
        <v>23333.333333333336</v>
      </c>
      <c r="R97" s="126">
        <f t="shared" si="82"/>
        <v>23333.333333333336</v>
      </c>
      <c r="S97" s="25"/>
      <c r="T97" s="127">
        <f>SUM(G97:I97)</f>
        <v>70000</v>
      </c>
      <c r="U97" s="127">
        <f>SUM(J97:L97)</f>
        <v>70000</v>
      </c>
      <c r="V97" s="127">
        <f>SUM(M97:O97)</f>
        <v>70000</v>
      </c>
      <c r="W97" s="127">
        <f>SUM(P97:R97)</f>
        <v>70000</v>
      </c>
      <c r="X97" s="128">
        <f>SUM(T97:W97)</f>
        <v>280000</v>
      </c>
    </row>
    <row r="98" spans="1:24" hidden="1">
      <c r="A98" s="23">
        <f t="shared" si="81"/>
        <v>2</v>
      </c>
      <c r="B98" s="23">
        <f t="shared" si="81"/>
        <v>0</v>
      </c>
      <c r="C98" s="23" t="str">
        <f t="shared" si="81"/>
        <v>Marketing Manager</v>
      </c>
      <c r="D98" s="23" t="str">
        <f t="shared" si="81"/>
        <v>Marketing</v>
      </c>
      <c r="E98" s="23" t="str">
        <f t="shared" si="81"/>
        <v>US</v>
      </c>
      <c r="F98" s="23" t="str">
        <f t="shared" si="81"/>
        <v>Existing</v>
      </c>
      <c r="G98" s="126">
        <f t="shared" ref="G98:R98" si="83">($N9+IF(MONTH($R9)&lt;=G$95,$N9*$T9,0)+IF(MONTH($U9)&lt;=G$95,$N9*(1+$T9)*$W9,0))*G52</f>
        <v>7030.8333333333339</v>
      </c>
      <c r="H98" s="126">
        <f t="shared" si="83"/>
        <v>7030.8333333333339</v>
      </c>
      <c r="I98" s="126">
        <f t="shared" si="83"/>
        <v>7030.8333333333339</v>
      </c>
      <c r="J98" s="126">
        <f t="shared" si="83"/>
        <v>7030.8333333333339</v>
      </c>
      <c r="K98" s="126">
        <f t="shared" si="83"/>
        <v>8109.363166666667</v>
      </c>
      <c r="L98" s="126">
        <f t="shared" si="83"/>
        <v>8109.363166666667</v>
      </c>
      <c r="M98" s="126">
        <f t="shared" si="83"/>
        <v>8109.363166666667</v>
      </c>
      <c r="N98" s="126">
        <f t="shared" si="83"/>
        <v>8109.363166666667</v>
      </c>
      <c r="O98" s="126">
        <f t="shared" si="83"/>
        <v>8109.363166666667</v>
      </c>
      <c r="P98" s="126">
        <f t="shared" si="83"/>
        <v>8109.363166666667</v>
      </c>
      <c r="Q98" s="126">
        <f t="shared" si="83"/>
        <v>8109.363166666667</v>
      </c>
      <c r="R98" s="126">
        <f t="shared" si="83"/>
        <v>8109.363166666667</v>
      </c>
      <c r="S98" s="25"/>
      <c r="T98" s="127">
        <f t="shared" ref="T98:T125" si="84">SUM(G98:I98)</f>
        <v>21092.5</v>
      </c>
      <c r="U98" s="127">
        <f t="shared" ref="U98:U125" si="85">SUM(J98:L98)</f>
        <v>23249.559666666668</v>
      </c>
      <c r="V98" s="127">
        <f t="shared" ref="V98:V125" si="86">SUM(M98:O98)</f>
        <v>24328.089500000002</v>
      </c>
      <c r="W98" s="127">
        <f t="shared" ref="W98:W125" si="87">SUM(P98:R98)</f>
        <v>24328.089500000002</v>
      </c>
      <c r="X98" s="128">
        <f t="shared" ref="X98:X125" si="88">SUM(T98:W98)</f>
        <v>92998.238666666672</v>
      </c>
    </row>
    <row r="99" spans="1:24" hidden="1">
      <c r="A99" s="23">
        <f t="shared" ref="A99" si="89">A53</f>
        <v>3</v>
      </c>
      <c r="B99" s="23">
        <f t="shared" ref="B99:F108" si="90">B53</f>
        <v>0</v>
      </c>
      <c r="C99" s="23" t="str">
        <f t="shared" si="90"/>
        <v>Product Marketing Manager</v>
      </c>
      <c r="D99" s="23" t="str">
        <f t="shared" si="90"/>
        <v>Marketing</v>
      </c>
      <c r="E99" s="23" t="str">
        <f t="shared" si="90"/>
        <v>US</v>
      </c>
      <c r="F99" s="23" t="str">
        <f t="shared" si="90"/>
        <v>Existing</v>
      </c>
      <c r="G99" s="126">
        <f t="shared" ref="G99:R99" si="91">($N10+IF(MONTH($R10)&lt;=G$95,$N10*$T10,0)+IF(MONTH($U10)&lt;=G$95,$N10*(1+$T10)*$W10,0))*G53</f>
        <v>8712.5</v>
      </c>
      <c r="H99" s="126">
        <f t="shared" si="91"/>
        <v>8712.5</v>
      </c>
      <c r="I99" s="126">
        <f t="shared" si="91"/>
        <v>8712.5</v>
      </c>
      <c r="J99" s="126">
        <f t="shared" si="91"/>
        <v>8712.5</v>
      </c>
      <c r="K99" s="126">
        <f t="shared" si="91"/>
        <v>9355.4825000000001</v>
      </c>
      <c r="L99" s="126">
        <f t="shared" si="91"/>
        <v>9355.4825000000001</v>
      </c>
      <c r="M99" s="126">
        <f t="shared" si="91"/>
        <v>9355.4825000000001</v>
      </c>
      <c r="N99" s="126">
        <f t="shared" si="91"/>
        <v>9355.4825000000001</v>
      </c>
      <c r="O99" s="126">
        <f t="shared" si="91"/>
        <v>9355.4825000000001</v>
      </c>
      <c r="P99" s="126">
        <f t="shared" si="91"/>
        <v>9355.4825000000001</v>
      </c>
      <c r="Q99" s="126">
        <f t="shared" si="91"/>
        <v>9355.4825000000001</v>
      </c>
      <c r="R99" s="126">
        <f t="shared" si="91"/>
        <v>9355.4825000000001</v>
      </c>
      <c r="S99" s="25"/>
      <c r="T99" s="127">
        <f t="shared" si="84"/>
        <v>26137.5</v>
      </c>
      <c r="U99" s="127">
        <f t="shared" si="85"/>
        <v>27423.464999999997</v>
      </c>
      <c r="V99" s="127">
        <f t="shared" si="86"/>
        <v>28066.447500000002</v>
      </c>
      <c r="W99" s="127">
        <f t="shared" si="87"/>
        <v>28066.447500000002</v>
      </c>
      <c r="X99" s="128">
        <f t="shared" si="88"/>
        <v>109693.86000000002</v>
      </c>
    </row>
    <row r="100" spans="1:24" hidden="1">
      <c r="A100" s="23">
        <f t="shared" ref="A100:A124" si="92">A54</f>
        <v>4</v>
      </c>
      <c r="B100" s="23">
        <f t="shared" si="90"/>
        <v>0</v>
      </c>
      <c r="C100" s="23" t="str">
        <f t="shared" si="90"/>
        <v>Product Marketing Director</v>
      </c>
      <c r="D100" s="23" t="str">
        <f t="shared" si="90"/>
        <v>Marketing</v>
      </c>
      <c r="E100" s="23" t="str">
        <f t="shared" si="90"/>
        <v>US</v>
      </c>
      <c r="F100" s="23" t="str">
        <f t="shared" si="90"/>
        <v>TBH</v>
      </c>
      <c r="G100" s="126">
        <f t="shared" ref="G100:R100" si="93">($N11+IF(MONTH($R11)&lt;=G$95,$N11*$T11,0)+IF(MONTH($U11)&lt;=G$95,$N11*(1+$T11)*$W11,0))*G54</f>
        <v>0</v>
      </c>
      <c r="H100" s="126">
        <f t="shared" si="93"/>
        <v>0</v>
      </c>
      <c r="I100" s="126">
        <f t="shared" si="93"/>
        <v>5600</v>
      </c>
      <c r="J100" s="126">
        <f t="shared" si="93"/>
        <v>12400</v>
      </c>
      <c r="K100" s="126">
        <f t="shared" si="93"/>
        <v>12400</v>
      </c>
      <c r="L100" s="126">
        <f t="shared" si="93"/>
        <v>12400</v>
      </c>
      <c r="M100" s="126">
        <f t="shared" si="93"/>
        <v>12400</v>
      </c>
      <c r="N100" s="126">
        <f t="shared" si="93"/>
        <v>12400</v>
      </c>
      <c r="O100" s="126">
        <f t="shared" si="93"/>
        <v>12400</v>
      </c>
      <c r="P100" s="126">
        <f t="shared" si="93"/>
        <v>12400</v>
      </c>
      <c r="Q100" s="126">
        <f t="shared" si="93"/>
        <v>12400</v>
      </c>
      <c r="R100" s="126">
        <f t="shared" si="93"/>
        <v>12400</v>
      </c>
      <c r="S100" s="25"/>
      <c r="T100" s="127">
        <f t="shared" si="84"/>
        <v>5600</v>
      </c>
      <c r="U100" s="127">
        <f t="shared" si="85"/>
        <v>37200</v>
      </c>
      <c r="V100" s="127">
        <f t="shared" si="86"/>
        <v>37200</v>
      </c>
      <c r="W100" s="127">
        <f t="shared" si="87"/>
        <v>37200</v>
      </c>
      <c r="X100" s="128">
        <f t="shared" si="88"/>
        <v>117200</v>
      </c>
    </row>
    <row r="101" spans="1:24" hidden="1">
      <c r="A101" s="23">
        <f t="shared" si="92"/>
        <v>5</v>
      </c>
      <c r="B101" s="23">
        <f t="shared" si="90"/>
        <v>0</v>
      </c>
      <c r="C101" s="23" t="str">
        <f t="shared" si="90"/>
        <v>Lead Development Rep</v>
      </c>
      <c r="D101" s="23" t="str">
        <f t="shared" si="90"/>
        <v>Marketing</v>
      </c>
      <c r="E101" s="23" t="str">
        <f t="shared" si="90"/>
        <v>US</v>
      </c>
      <c r="F101" s="23" t="str">
        <f t="shared" si="90"/>
        <v>TBH</v>
      </c>
      <c r="G101" s="126">
        <f t="shared" ref="G101:R101" si="94">($N12+IF(MONTH($R12)&lt;=G$95,$N12*$T12,0)+IF(MONTH($U12)&lt;=G$95,$N12*(1+$T12)*$W12,0))*G55</f>
        <v>0</v>
      </c>
      <c r="H101" s="126">
        <f t="shared" si="94"/>
        <v>0</v>
      </c>
      <c r="I101" s="126">
        <f t="shared" si="94"/>
        <v>4884.9462365591398</v>
      </c>
      <c r="J101" s="126">
        <f t="shared" si="94"/>
        <v>5408.3333333333339</v>
      </c>
      <c r="K101" s="126">
        <f t="shared" si="94"/>
        <v>5408.3333333333339</v>
      </c>
      <c r="L101" s="126">
        <f t="shared" si="94"/>
        <v>5408.3333333333339</v>
      </c>
      <c r="M101" s="126">
        <f t="shared" si="94"/>
        <v>5408.3333333333339</v>
      </c>
      <c r="N101" s="126">
        <f t="shared" si="94"/>
        <v>5408.3333333333339</v>
      </c>
      <c r="O101" s="126">
        <f t="shared" si="94"/>
        <v>5408.3333333333339</v>
      </c>
      <c r="P101" s="126">
        <f t="shared" si="94"/>
        <v>5408.3333333333339</v>
      </c>
      <c r="Q101" s="126">
        <f t="shared" si="94"/>
        <v>5408.3333333333339</v>
      </c>
      <c r="R101" s="126">
        <f t="shared" si="94"/>
        <v>5408.3333333333339</v>
      </c>
      <c r="S101" s="25"/>
      <c r="T101" s="127">
        <f t="shared" si="84"/>
        <v>4884.9462365591398</v>
      </c>
      <c r="U101" s="127">
        <f t="shared" si="85"/>
        <v>16225.000000000002</v>
      </c>
      <c r="V101" s="127">
        <f t="shared" si="86"/>
        <v>16225.000000000002</v>
      </c>
      <c r="W101" s="127">
        <f t="shared" si="87"/>
        <v>16225.000000000002</v>
      </c>
      <c r="X101" s="128">
        <f t="shared" si="88"/>
        <v>53559.946236559146</v>
      </c>
    </row>
    <row r="102" spans="1:24" hidden="1">
      <c r="A102" s="23">
        <f t="shared" si="92"/>
        <v>6</v>
      </c>
      <c r="B102" s="23">
        <f t="shared" si="90"/>
        <v>0</v>
      </c>
      <c r="C102" s="23" t="str">
        <f t="shared" si="90"/>
        <v>Marketing Coordinator</v>
      </c>
      <c r="D102" s="23" t="str">
        <f t="shared" si="90"/>
        <v>Marketing</v>
      </c>
      <c r="E102" s="23" t="str">
        <f t="shared" si="90"/>
        <v>US</v>
      </c>
      <c r="F102" s="23" t="str">
        <f t="shared" si="90"/>
        <v>TBH</v>
      </c>
      <c r="G102" s="126">
        <f t="shared" ref="G102:H102" si="95">($N13+IF(MONTH($R13)&lt;=G$95,$N13*$T13,0)+IF(MONTH($U13)&lt;=G$95,$N13*(1+$T13)*$W13,0))*G56</f>
        <v>0</v>
      </c>
      <c r="H102" s="126">
        <f t="shared" si="95"/>
        <v>2786.6666666666665</v>
      </c>
      <c r="I102" s="126">
        <f t="shared" ref="I102:R102" si="96">($N13+IF(MONTH($R13)&lt;=I$95,$N13*$T13,0)+IF(MONTH($U13)&lt;=I$95,$N13*(1+$T13)*$W13,0))*I56</f>
        <v>4546.6666666666661</v>
      </c>
      <c r="J102" s="126">
        <f t="shared" si="96"/>
        <v>4546.6666666666661</v>
      </c>
      <c r="K102" s="126">
        <f t="shared" si="96"/>
        <v>4546.6666666666661</v>
      </c>
      <c r="L102" s="126">
        <f t="shared" si="96"/>
        <v>4546.6666666666661</v>
      </c>
      <c r="M102" s="126">
        <f t="shared" si="96"/>
        <v>4546.6666666666661</v>
      </c>
      <c r="N102" s="126">
        <f t="shared" si="96"/>
        <v>4546.6666666666661</v>
      </c>
      <c r="O102" s="126">
        <f t="shared" si="96"/>
        <v>4546.6666666666661</v>
      </c>
      <c r="P102" s="126">
        <f t="shared" si="96"/>
        <v>4546.6666666666661</v>
      </c>
      <c r="Q102" s="126">
        <f t="shared" si="96"/>
        <v>4546.6666666666661</v>
      </c>
      <c r="R102" s="126">
        <f t="shared" si="96"/>
        <v>4546.6666666666661</v>
      </c>
      <c r="S102" s="25"/>
      <c r="T102" s="127">
        <f t="shared" si="84"/>
        <v>7333.3333333333321</v>
      </c>
      <c r="U102" s="127">
        <f t="shared" si="85"/>
        <v>13639.999999999998</v>
      </c>
      <c r="V102" s="127">
        <f t="shared" si="86"/>
        <v>13639.999999999998</v>
      </c>
      <c r="W102" s="127">
        <f t="shared" si="87"/>
        <v>13639.999999999998</v>
      </c>
      <c r="X102" s="128">
        <f t="shared" si="88"/>
        <v>48253.333333333328</v>
      </c>
    </row>
    <row r="103" spans="1:24" hidden="1">
      <c r="A103" s="23">
        <f t="shared" si="92"/>
        <v>7</v>
      </c>
      <c r="B103" s="23" t="str">
        <f t="shared" si="90"/>
        <v>TBH</v>
      </c>
      <c r="C103" s="23" t="str">
        <f t="shared" si="90"/>
        <v>Lead Development Rep</v>
      </c>
      <c r="D103" s="23" t="str">
        <f t="shared" si="90"/>
        <v>Marketing</v>
      </c>
      <c r="E103" s="23" t="str">
        <f t="shared" si="90"/>
        <v>US</v>
      </c>
      <c r="F103" s="23" t="str">
        <f t="shared" si="90"/>
        <v>TBH</v>
      </c>
      <c r="G103" s="126">
        <f t="shared" ref="G103:H103" si="97">($N14+IF(MONTH($R14)&lt;=G$95,$N14*$T14,0)+IF(MONTH($U14)&lt;=G$95,$N14*(1+$T14)*$W14,0))*G57</f>
        <v>0</v>
      </c>
      <c r="H103" s="126">
        <f t="shared" si="97"/>
        <v>0</v>
      </c>
      <c r="I103" s="126">
        <f t="shared" ref="I103:R103" si="98">($N14+IF(MONTH($R14)&lt;=I$95,$N14*$T14,0)+IF(MONTH($U14)&lt;=I$95,$N14*(1+$T14)*$W14,0))*I57</f>
        <v>0</v>
      </c>
      <c r="J103" s="126">
        <f t="shared" si="98"/>
        <v>0</v>
      </c>
      <c r="K103" s="126">
        <f t="shared" si="98"/>
        <v>0</v>
      </c>
      <c r="L103" s="126">
        <f t="shared" si="98"/>
        <v>0</v>
      </c>
      <c r="M103" s="126">
        <f t="shared" si="98"/>
        <v>0</v>
      </c>
      <c r="N103" s="126">
        <f t="shared" si="98"/>
        <v>0</v>
      </c>
      <c r="O103" s="126">
        <f t="shared" si="98"/>
        <v>0</v>
      </c>
      <c r="P103" s="126">
        <f t="shared" si="98"/>
        <v>0</v>
      </c>
      <c r="Q103" s="126">
        <f t="shared" si="98"/>
        <v>0</v>
      </c>
      <c r="R103" s="126">
        <f t="shared" si="98"/>
        <v>5000</v>
      </c>
      <c r="S103" s="25"/>
      <c r="T103" s="127">
        <f t="shared" si="84"/>
        <v>0</v>
      </c>
      <c r="U103" s="127">
        <f t="shared" si="85"/>
        <v>0</v>
      </c>
      <c r="V103" s="127">
        <f t="shared" si="86"/>
        <v>0</v>
      </c>
      <c r="W103" s="127">
        <f t="shared" si="87"/>
        <v>5000</v>
      </c>
      <c r="X103" s="128">
        <f t="shared" si="88"/>
        <v>5000</v>
      </c>
    </row>
    <row r="104" spans="1:24" hidden="1">
      <c r="A104" s="23">
        <f t="shared" si="92"/>
        <v>8</v>
      </c>
      <c r="B104" s="23" t="str">
        <f t="shared" si="90"/>
        <v>TBH</v>
      </c>
      <c r="C104" s="23">
        <f t="shared" si="90"/>
        <v>0</v>
      </c>
      <c r="D104" s="23" t="str">
        <f t="shared" si="90"/>
        <v>Marketing</v>
      </c>
      <c r="E104" s="23" t="str">
        <f t="shared" si="90"/>
        <v>US</v>
      </c>
      <c r="F104" s="23" t="str">
        <f t="shared" si="90"/>
        <v>TBH</v>
      </c>
      <c r="G104" s="126">
        <f t="shared" ref="G104:R104" si="99">($N15+IF(MONTH($R15)&lt;=G$95,$N15*$T15,0)+IF(MONTH($U15)&lt;=G$95,$N15*(1+$T15)*$W15,0))*G58</f>
        <v>0</v>
      </c>
      <c r="H104" s="126">
        <f t="shared" si="99"/>
        <v>0</v>
      </c>
      <c r="I104" s="126">
        <f t="shared" si="99"/>
        <v>0</v>
      </c>
      <c r="J104" s="126">
        <f t="shared" si="99"/>
        <v>0</v>
      </c>
      <c r="K104" s="126">
        <f t="shared" si="99"/>
        <v>0</v>
      </c>
      <c r="L104" s="126">
        <f t="shared" si="99"/>
        <v>0</v>
      </c>
      <c r="M104" s="126">
        <f t="shared" si="99"/>
        <v>0</v>
      </c>
      <c r="N104" s="126">
        <f t="shared" si="99"/>
        <v>0</v>
      </c>
      <c r="O104" s="126">
        <f t="shared" si="99"/>
        <v>0</v>
      </c>
      <c r="P104" s="126">
        <f t="shared" si="99"/>
        <v>0</v>
      </c>
      <c r="Q104" s="126">
        <f t="shared" si="99"/>
        <v>0</v>
      </c>
      <c r="R104" s="126">
        <f t="shared" si="99"/>
        <v>0</v>
      </c>
      <c r="S104" s="25"/>
      <c r="T104" s="127">
        <f t="shared" si="84"/>
        <v>0</v>
      </c>
      <c r="U104" s="127">
        <f t="shared" si="85"/>
        <v>0</v>
      </c>
      <c r="V104" s="127">
        <f t="shared" si="86"/>
        <v>0</v>
      </c>
      <c r="W104" s="127">
        <f t="shared" si="87"/>
        <v>0</v>
      </c>
      <c r="X104" s="128">
        <f t="shared" si="88"/>
        <v>0</v>
      </c>
    </row>
    <row r="105" spans="1:24" hidden="1">
      <c r="A105" s="23">
        <f t="shared" si="92"/>
        <v>9</v>
      </c>
      <c r="B105" s="23" t="str">
        <f t="shared" si="90"/>
        <v>TBH</v>
      </c>
      <c r="C105" s="23">
        <f t="shared" si="90"/>
        <v>0</v>
      </c>
      <c r="D105" s="23" t="str">
        <f t="shared" si="90"/>
        <v>Marketing</v>
      </c>
      <c r="E105" s="23" t="str">
        <f t="shared" si="90"/>
        <v>US</v>
      </c>
      <c r="F105" s="23" t="str">
        <f t="shared" si="90"/>
        <v>TBH</v>
      </c>
      <c r="G105" s="126">
        <f t="shared" ref="G105:R105" si="100">($N16+IF(MONTH($R16)&lt;=G$95,$N16*$T16,0)+IF(MONTH($U16)&lt;=G$95,$N16*(1+$T16)*$W16,0))*G59</f>
        <v>0</v>
      </c>
      <c r="H105" s="126">
        <f t="shared" si="100"/>
        <v>0</v>
      </c>
      <c r="I105" s="126">
        <f t="shared" si="100"/>
        <v>0</v>
      </c>
      <c r="J105" s="126">
        <f t="shared" si="100"/>
        <v>0</v>
      </c>
      <c r="K105" s="126">
        <f t="shared" si="100"/>
        <v>0</v>
      </c>
      <c r="L105" s="126">
        <f t="shared" si="100"/>
        <v>0</v>
      </c>
      <c r="M105" s="126">
        <f t="shared" si="100"/>
        <v>0</v>
      </c>
      <c r="N105" s="126">
        <f t="shared" si="100"/>
        <v>0</v>
      </c>
      <c r="O105" s="126">
        <f t="shared" si="100"/>
        <v>0</v>
      </c>
      <c r="P105" s="126">
        <f t="shared" si="100"/>
        <v>0</v>
      </c>
      <c r="Q105" s="126">
        <f t="shared" si="100"/>
        <v>0</v>
      </c>
      <c r="R105" s="126">
        <f t="shared" si="100"/>
        <v>0</v>
      </c>
      <c r="S105" s="25"/>
      <c r="T105" s="127">
        <f t="shared" si="84"/>
        <v>0</v>
      </c>
      <c r="U105" s="127">
        <f t="shared" si="85"/>
        <v>0</v>
      </c>
      <c r="V105" s="127">
        <f t="shared" si="86"/>
        <v>0</v>
      </c>
      <c r="W105" s="127">
        <f t="shared" si="87"/>
        <v>0</v>
      </c>
      <c r="X105" s="128">
        <f t="shared" si="88"/>
        <v>0</v>
      </c>
    </row>
    <row r="106" spans="1:24" hidden="1">
      <c r="A106" s="23">
        <f t="shared" si="92"/>
        <v>10</v>
      </c>
      <c r="B106" s="23" t="str">
        <f t="shared" si="90"/>
        <v>TBH</v>
      </c>
      <c r="C106" s="23">
        <f t="shared" si="90"/>
        <v>0</v>
      </c>
      <c r="D106" s="23" t="str">
        <f t="shared" si="90"/>
        <v>Marketing</v>
      </c>
      <c r="E106" s="23" t="str">
        <f t="shared" si="90"/>
        <v>US</v>
      </c>
      <c r="F106" s="23" t="str">
        <f t="shared" si="90"/>
        <v>TBH</v>
      </c>
      <c r="G106" s="126">
        <f t="shared" ref="G106:R106" si="101">($N17+IF(MONTH($R17)&lt;=G$95,$N17*$T17,0)+IF(MONTH($U17)&lt;=G$95,$N17*(1+$T17)*$W17,0))*G60</f>
        <v>0</v>
      </c>
      <c r="H106" s="126">
        <f t="shared" si="101"/>
        <v>0</v>
      </c>
      <c r="I106" s="126">
        <f t="shared" si="101"/>
        <v>0</v>
      </c>
      <c r="J106" s="126">
        <f t="shared" si="101"/>
        <v>0</v>
      </c>
      <c r="K106" s="126">
        <f t="shared" si="101"/>
        <v>0</v>
      </c>
      <c r="L106" s="126">
        <f t="shared" si="101"/>
        <v>0</v>
      </c>
      <c r="M106" s="126">
        <f t="shared" si="101"/>
        <v>0</v>
      </c>
      <c r="N106" s="126">
        <f t="shared" si="101"/>
        <v>0</v>
      </c>
      <c r="O106" s="126">
        <f t="shared" si="101"/>
        <v>0</v>
      </c>
      <c r="P106" s="126">
        <f t="shared" si="101"/>
        <v>0</v>
      </c>
      <c r="Q106" s="126">
        <f t="shared" si="101"/>
        <v>0</v>
      </c>
      <c r="R106" s="126">
        <f t="shared" si="101"/>
        <v>0</v>
      </c>
      <c r="S106" s="25"/>
      <c r="T106" s="127">
        <f t="shared" si="84"/>
        <v>0</v>
      </c>
      <c r="U106" s="127">
        <f t="shared" si="85"/>
        <v>0</v>
      </c>
      <c r="V106" s="127">
        <f t="shared" si="86"/>
        <v>0</v>
      </c>
      <c r="W106" s="127">
        <f t="shared" si="87"/>
        <v>0</v>
      </c>
      <c r="X106" s="128">
        <f t="shared" si="88"/>
        <v>0</v>
      </c>
    </row>
    <row r="107" spans="1:24" hidden="1">
      <c r="A107" s="23">
        <f t="shared" si="92"/>
        <v>11</v>
      </c>
      <c r="B107" s="23" t="str">
        <f t="shared" si="90"/>
        <v>TBH</v>
      </c>
      <c r="C107" s="23">
        <f t="shared" si="90"/>
        <v>0</v>
      </c>
      <c r="D107" s="23" t="str">
        <f t="shared" si="90"/>
        <v>Marketing</v>
      </c>
      <c r="E107" s="23" t="str">
        <f t="shared" si="90"/>
        <v>US</v>
      </c>
      <c r="F107" s="23" t="str">
        <f t="shared" si="90"/>
        <v>TBH</v>
      </c>
      <c r="G107" s="126">
        <f t="shared" ref="G107:R107" si="102">($N18+IF(MONTH($R18)&lt;=G$95,$N18*$T18,0)+IF(MONTH($U18)&lt;=G$95,$N18*(1+$T18)*$W18,0))*G61</f>
        <v>0</v>
      </c>
      <c r="H107" s="126">
        <f t="shared" si="102"/>
        <v>0</v>
      </c>
      <c r="I107" s="126">
        <f t="shared" si="102"/>
        <v>0</v>
      </c>
      <c r="J107" s="126">
        <f t="shared" si="102"/>
        <v>0</v>
      </c>
      <c r="K107" s="126">
        <f t="shared" si="102"/>
        <v>0</v>
      </c>
      <c r="L107" s="126">
        <f t="shared" si="102"/>
        <v>0</v>
      </c>
      <c r="M107" s="126">
        <f t="shared" si="102"/>
        <v>0</v>
      </c>
      <c r="N107" s="126">
        <f t="shared" si="102"/>
        <v>0</v>
      </c>
      <c r="O107" s="126">
        <f t="shared" si="102"/>
        <v>0</v>
      </c>
      <c r="P107" s="126">
        <f t="shared" si="102"/>
        <v>0</v>
      </c>
      <c r="Q107" s="126">
        <f t="shared" si="102"/>
        <v>0</v>
      </c>
      <c r="R107" s="126">
        <f t="shared" si="102"/>
        <v>0</v>
      </c>
      <c r="S107" s="25"/>
      <c r="T107" s="127">
        <f t="shared" si="84"/>
        <v>0</v>
      </c>
      <c r="U107" s="127">
        <f t="shared" si="85"/>
        <v>0</v>
      </c>
      <c r="V107" s="127">
        <f t="shared" si="86"/>
        <v>0</v>
      </c>
      <c r="W107" s="127">
        <f t="shared" si="87"/>
        <v>0</v>
      </c>
      <c r="X107" s="128">
        <f t="shared" si="88"/>
        <v>0</v>
      </c>
    </row>
    <row r="108" spans="1:24" hidden="1" outlineLevel="1">
      <c r="A108" s="23">
        <f t="shared" si="92"/>
        <v>12</v>
      </c>
      <c r="B108" s="23" t="str">
        <f t="shared" si="90"/>
        <v>TBH</v>
      </c>
      <c r="C108" s="23">
        <f t="shared" si="90"/>
        <v>0</v>
      </c>
      <c r="D108" s="23" t="str">
        <f t="shared" si="90"/>
        <v>Marketing</v>
      </c>
      <c r="E108" s="23" t="str">
        <f t="shared" si="90"/>
        <v>US</v>
      </c>
      <c r="F108" s="23" t="str">
        <f t="shared" si="90"/>
        <v>TBH</v>
      </c>
      <c r="G108" s="126">
        <f t="shared" ref="G108:R108" si="103">($N19+IF(MONTH($R19)&lt;=G$95,$N19*$T19,0)+IF(MONTH($U19)&lt;=G$95,$N19*(1+$T19)*$W19,0))*G62</f>
        <v>0</v>
      </c>
      <c r="H108" s="126">
        <f t="shared" si="103"/>
        <v>0</v>
      </c>
      <c r="I108" s="126">
        <f t="shared" si="103"/>
        <v>0</v>
      </c>
      <c r="J108" s="126">
        <f t="shared" si="103"/>
        <v>0</v>
      </c>
      <c r="K108" s="126">
        <f t="shared" si="103"/>
        <v>0</v>
      </c>
      <c r="L108" s="126">
        <f t="shared" si="103"/>
        <v>0</v>
      </c>
      <c r="M108" s="126">
        <f t="shared" si="103"/>
        <v>0</v>
      </c>
      <c r="N108" s="126">
        <f t="shared" si="103"/>
        <v>0</v>
      </c>
      <c r="O108" s="126">
        <f t="shared" si="103"/>
        <v>0</v>
      </c>
      <c r="P108" s="126">
        <f t="shared" si="103"/>
        <v>0</v>
      </c>
      <c r="Q108" s="126">
        <f t="shared" si="103"/>
        <v>0</v>
      </c>
      <c r="R108" s="126">
        <f t="shared" si="103"/>
        <v>0</v>
      </c>
      <c r="S108" s="25"/>
      <c r="T108" s="127">
        <f t="shared" si="84"/>
        <v>0</v>
      </c>
      <c r="U108" s="127">
        <f t="shared" si="85"/>
        <v>0</v>
      </c>
      <c r="V108" s="127">
        <f t="shared" si="86"/>
        <v>0</v>
      </c>
      <c r="W108" s="127">
        <f t="shared" si="87"/>
        <v>0</v>
      </c>
      <c r="X108" s="128">
        <f t="shared" si="88"/>
        <v>0</v>
      </c>
    </row>
    <row r="109" spans="1:24" hidden="1" outlineLevel="1">
      <c r="A109" s="23">
        <f t="shared" si="92"/>
        <v>13</v>
      </c>
      <c r="B109" s="23" t="str">
        <f t="shared" ref="B109:F118" si="104">B63</f>
        <v>TBH</v>
      </c>
      <c r="C109" s="23">
        <f t="shared" si="104"/>
        <v>0</v>
      </c>
      <c r="D109" s="23" t="str">
        <f t="shared" si="104"/>
        <v>Marketing</v>
      </c>
      <c r="E109" s="23" t="str">
        <f t="shared" si="104"/>
        <v>US</v>
      </c>
      <c r="F109" s="23" t="str">
        <f t="shared" si="104"/>
        <v>TBH</v>
      </c>
      <c r="G109" s="126">
        <f t="shared" ref="G109:R109" si="105">($N20+IF(MONTH($R20)&lt;=G$95,$N20*$T20,0)+IF(MONTH($U20)&lt;=G$95,$N20*(1+$T20)*$W20,0))*G63</f>
        <v>0</v>
      </c>
      <c r="H109" s="126">
        <f t="shared" si="105"/>
        <v>0</v>
      </c>
      <c r="I109" s="126">
        <f t="shared" si="105"/>
        <v>0</v>
      </c>
      <c r="J109" s="126">
        <f t="shared" si="105"/>
        <v>0</v>
      </c>
      <c r="K109" s="126">
        <f t="shared" si="105"/>
        <v>0</v>
      </c>
      <c r="L109" s="126">
        <f t="shared" si="105"/>
        <v>0</v>
      </c>
      <c r="M109" s="126">
        <f t="shared" si="105"/>
        <v>0</v>
      </c>
      <c r="N109" s="126">
        <f t="shared" si="105"/>
        <v>0</v>
      </c>
      <c r="O109" s="126">
        <f t="shared" si="105"/>
        <v>0</v>
      </c>
      <c r="P109" s="126">
        <f t="shared" si="105"/>
        <v>0</v>
      </c>
      <c r="Q109" s="126">
        <f t="shared" si="105"/>
        <v>0</v>
      </c>
      <c r="R109" s="126">
        <f t="shared" si="105"/>
        <v>0</v>
      </c>
      <c r="S109" s="25"/>
      <c r="T109" s="127">
        <f t="shared" si="84"/>
        <v>0</v>
      </c>
      <c r="U109" s="127">
        <f t="shared" si="85"/>
        <v>0</v>
      </c>
      <c r="V109" s="127">
        <f t="shared" si="86"/>
        <v>0</v>
      </c>
      <c r="W109" s="127">
        <f t="shared" si="87"/>
        <v>0</v>
      </c>
      <c r="X109" s="128">
        <f t="shared" si="88"/>
        <v>0</v>
      </c>
    </row>
    <row r="110" spans="1:24" hidden="1" outlineLevel="1">
      <c r="A110" s="23">
        <f t="shared" si="92"/>
        <v>14</v>
      </c>
      <c r="B110" s="23" t="str">
        <f t="shared" si="104"/>
        <v>TBH</v>
      </c>
      <c r="C110" s="23">
        <f t="shared" si="104"/>
        <v>0</v>
      </c>
      <c r="D110" s="23" t="str">
        <f t="shared" si="104"/>
        <v>Marketing</v>
      </c>
      <c r="E110" s="23" t="str">
        <f t="shared" si="104"/>
        <v>US</v>
      </c>
      <c r="F110" s="23" t="str">
        <f t="shared" si="104"/>
        <v>TBH</v>
      </c>
      <c r="G110" s="126">
        <f t="shared" ref="G110:R110" si="106">($N21+IF(MONTH($R21)&lt;=G$95,$N21*$T21,0)+IF(MONTH($U21)&lt;=G$95,$N21*(1+$T21)*$W21,0))*G64</f>
        <v>0</v>
      </c>
      <c r="H110" s="126">
        <f t="shared" si="106"/>
        <v>0</v>
      </c>
      <c r="I110" s="126">
        <f t="shared" si="106"/>
        <v>0</v>
      </c>
      <c r="J110" s="126">
        <f t="shared" si="106"/>
        <v>0</v>
      </c>
      <c r="K110" s="126">
        <f t="shared" si="106"/>
        <v>0</v>
      </c>
      <c r="L110" s="126">
        <f t="shared" si="106"/>
        <v>0</v>
      </c>
      <c r="M110" s="126">
        <f t="shared" si="106"/>
        <v>0</v>
      </c>
      <c r="N110" s="126">
        <f t="shared" si="106"/>
        <v>0</v>
      </c>
      <c r="O110" s="126">
        <f t="shared" si="106"/>
        <v>0</v>
      </c>
      <c r="P110" s="126">
        <f t="shared" si="106"/>
        <v>0</v>
      </c>
      <c r="Q110" s="126">
        <f t="shared" si="106"/>
        <v>0</v>
      </c>
      <c r="R110" s="126">
        <f t="shared" si="106"/>
        <v>0</v>
      </c>
      <c r="S110" s="25"/>
      <c r="T110" s="127">
        <f t="shared" si="84"/>
        <v>0</v>
      </c>
      <c r="U110" s="127">
        <f t="shared" si="85"/>
        <v>0</v>
      </c>
      <c r="V110" s="127">
        <f t="shared" si="86"/>
        <v>0</v>
      </c>
      <c r="W110" s="127">
        <f t="shared" si="87"/>
        <v>0</v>
      </c>
      <c r="X110" s="128">
        <f t="shared" si="88"/>
        <v>0</v>
      </c>
    </row>
    <row r="111" spans="1:24" hidden="1" outlineLevel="1">
      <c r="A111" s="23">
        <f t="shared" si="92"/>
        <v>16</v>
      </c>
      <c r="B111" s="23" t="str">
        <f t="shared" si="104"/>
        <v>TBH</v>
      </c>
      <c r="C111" s="23">
        <f t="shared" si="104"/>
        <v>0</v>
      </c>
      <c r="D111" s="23" t="str">
        <f t="shared" si="104"/>
        <v>Marketing</v>
      </c>
      <c r="E111" s="23" t="str">
        <f t="shared" si="104"/>
        <v>US</v>
      </c>
      <c r="F111" s="23" t="str">
        <f t="shared" si="104"/>
        <v>TBH</v>
      </c>
      <c r="G111" s="126">
        <f t="shared" ref="G111:R111" si="107">($N22+IF(MONTH($R22)&lt;=G$95,$N22*$T22,0)+IF(MONTH($U22)&lt;=G$95,$N22*(1+$T22)*$W22,0))*G65</f>
        <v>0</v>
      </c>
      <c r="H111" s="126">
        <f t="shared" si="107"/>
        <v>0</v>
      </c>
      <c r="I111" s="126">
        <f t="shared" si="107"/>
        <v>0</v>
      </c>
      <c r="J111" s="126">
        <f t="shared" si="107"/>
        <v>0</v>
      </c>
      <c r="K111" s="126">
        <f t="shared" si="107"/>
        <v>0</v>
      </c>
      <c r="L111" s="126">
        <f t="shared" si="107"/>
        <v>0</v>
      </c>
      <c r="M111" s="126">
        <f t="shared" si="107"/>
        <v>0</v>
      </c>
      <c r="N111" s="126">
        <f t="shared" si="107"/>
        <v>0</v>
      </c>
      <c r="O111" s="126">
        <f t="shared" si="107"/>
        <v>0</v>
      </c>
      <c r="P111" s="126">
        <f t="shared" si="107"/>
        <v>0</v>
      </c>
      <c r="Q111" s="126">
        <f t="shared" si="107"/>
        <v>0</v>
      </c>
      <c r="R111" s="126">
        <f t="shared" si="107"/>
        <v>0</v>
      </c>
      <c r="S111" s="25"/>
      <c r="T111" s="127">
        <f t="shared" si="84"/>
        <v>0</v>
      </c>
      <c r="U111" s="127">
        <f t="shared" si="85"/>
        <v>0</v>
      </c>
      <c r="V111" s="127">
        <f t="shared" si="86"/>
        <v>0</v>
      </c>
      <c r="W111" s="127">
        <f t="shared" si="87"/>
        <v>0</v>
      </c>
      <c r="X111" s="128">
        <f t="shared" si="88"/>
        <v>0</v>
      </c>
    </row>
    <row r="112" spans="1:24" hidden="1" outlineLevel="1">
      <c r="A112" s="23">
        <f t="shared" si="92"/>
        <v>15</v>
      </c>
      <c r="B112" s="23" t="str">
        <f t="shared" si="104"/>
        <v>TBH</v>
      </c>
      <c r="C112" s="23">
        <f t="shared" si="104"/>
        <v>0</v>
      </c>
      <c r="D112" s="23" t="str">
        <f t="shared" si="104"/>
        <v>Marketing</v>
      </c>
      <c r="E112" s="23" t="str">
        <f t="shared" si="104"/>
        <v>US</v>
      </c>
      <c r="F112" s="23" t="str">
        <f t="shared" si="104"/>
        <v>TBH</v>
      </c>
      <c r="G112" s="126">
        <f t="shared" ref="G112:R112" si="108">($N23+IF(MONTH($R23)&lt;=G$95,$N23*$T23,0)+IF(MONTH($U23)&lt;=G$95,$N23*(1+$T23)*$W23,0))*G66</f>
        <v>0</v>
      </c>
      <c r="H112" s="126">
        <f t="shared" si="108"/>
        <v>0</v>
      </c>
      <c r="I112" s="126">
        <f t="shared" si="108"/>
        <v>0</v>
      </c>
      <c r="J112" s="126">
        <f t="shared" si="108"/>
        <v>0</v>
      </c>
      <c r="K112" s="126">
        <f t="shared" si="108"/>
        <v>0</v>
      </c>
      <c r="L112" s="126">
        <f t="shared" si="108"/>
        <v>0</v>
      </c>
      <c r="M112" s="126">
        <f t="shared" si="108"/>
        <v>0</v>
      </c>
      <c r="N112" s="126">
        <f t="shared" si="108"/>
        <v>0</v>
      </c>
      <c r="O112" s="126">
        <f t="shared" si="108"/>
        <v>0</v>
      </c>
      <c r="P112" s="126">
        <f t="shared" si="108"/>
        <v>0</v>
      </c>
      <c r="Q112" s="126">
        <f t="shared" si="108"/>
        <v>0</v>
      </c>
      <c r="R112" s="126">
        <f t="shared" si="108"/>
        <v>0</v>
      </c>
      <c r="S112" s="25"/>
      <c r="T112" s="127">
        <f t="shared" si="84"/>
        <v>0</v>
      </c>
      <c r="U112" s="127">
        <f t="shared" si="85"/>
        <v>0</v>
      </c>
      <c r="V112" s="127">
        <f t="shared" si="86"/>
        <v>0</v>
      </c>
      <c r="W112" s="127">
        <f t="shared" si="87"/>
        <v>0</v>
      </c>
      <c r="X112" s="128">
        <f t="shared" si="88"/>
        <v>0</v>
      </c>
    </row>
    <row r="113" spans="1:24" hidden="1" outlineLevel="1">
      <c r="A113" s="23">
        <f t="shared" si="92"/>
        <v>18</v>
      </c>
      <c r="B113" s="23" t="str">
        <f t="shared" si="104"/>
        <v>TBH</v>
      </c>
      <c r="C113" s="23">
        <f t="shared" si="104"/>
        <v>0</v>
      </c>
      <c r="D113" s="23" t="str">
        <f t="shared" si="104"/>
        <v>Marketing</v>
      </c>
      <c r="E113" s="23" t="str">
        <f t="shared" si="104"/>
        <v>US</v>
      </c>
      <c r="F113" s="23" t="str">
        <f t="shared" si="104"/>
        <v>TBH</v>
      </c>
      <c r="G113" s="126">
        <f t="shared" ref="G113:R113" si="109">($N24+IF(MONTH($R24)&lt;=G$95,$N24*$T24,0)+IF(MONTH($U24)&lt;=G$95,$N24*(1+$T24)*$W24,0))*G67</f>
        <v>0</v>
      </c>
      <c r="H113" s="126">
        <f t="shared" si="109"/>
        <v>0</v>
      </c>
      <c r="I113" s="126">
        <f t="shared" si="109"/>
        <v>0</v>
      </c>
      <c r="J113" s="126">
        <f t="shared" si="109"/>
        <v>0</v>
      </c>
      <c r="K113" s="126">
        <f t="shared" si="109"/>
        <v>0</v>
      </c>
      <c r="L113" s="126">
        <f t="shared" si="109"/>
        <v>0</v>
      </c>
      <c r="M113" s="126">
        <f t="shared" si="109"/>
        <v>0</v>
      </c>
      <c r="N113" s="126">
        <f t="shared" si="109"/>
        <v>0</v>
      </c>
      <c r="O113" s="126">
        <f t="shared" si="109"/>
        <v>0</v>
      </c>
      <c r="P113" s="126">
        <f t="shared" si="109"/>
        <v>0</v>
      </c>
      <c r="Q113" s="126">
        <f t="shared" si="109"/>
        <v>0</v>
      </c>
      <c r="R113" s="126">
        <f t="shared" si="109"/>
        <v>0</v>
      </c>
      <c r="S113" s="25"/>
      <c r="T113" s="127">
        <f t="shared" si="84"/>
        <v>0</v>
      </c>
      <c r="U113" s="127">
        <f t="shared" si="85"/>
        <v>0</v>
      </c>
      <c r="V113" s="127">
        <f t="shared" si="86"/>
        <v>0</v>
      </c>
      <c r="W113" s="127">
        <f t="shared" si="87"/>
        <v>0</v>
      </c>
      <c r="X113" s="128">
        <f t="shared" si="88"/>
        <v>0</v>
      </c>
    </row>
    <row r="114" spans="1:24" hidden="1" outlineLevel="1">
      <c r="A114" s="23">
        <f t="shared" si="92"/>
        <v>17</v>
      </c>
      <c r="B114" s="23" t="str">
        <f t="shared" si="104"/>
        <v>TBH</v>
      </c>
      <c r="C114" s="23">
        <f t="shared" si="104"/>
        <v>0</v>
      </c>
      <c r="D114" s="23" t="str">
        <f t="shared" si="104"/>
        <v>Marketing</v>
      </c>
      <c r="E114" s="23" t="str">
        <f t="shared" si="104"/>
        <v>US</v>
      </c>
      <c r="F114" s="23" t="str">
        <f t="shared" si="104"/>
        <v>TBH</v>
      </c>
      <c r="G114" s="126">
        <f t="shared" ref="G114:R114" si="110">($N25+IF(MONTH($R25)&lt;=G$95,$N25*$T25,0)+IF(MONTH($U25)&lt;=G$95,$N25*(1+$T25)*$W25,0))*G68</f>
        <v>0</v>
      </c>
      <c r="H114" s="126">
        <f t="shared" si="110"/>
        <v>0</v>
      </c>
      <c r="I114" s="126">
        <f t="shared" si="110"/>
        <v>0</v>
      </c>
      <c r="J114" s="126">
        <f t="shared" si="110"/>
        <v>0</v>
      </c>
      <c r="K114" s="126">
        <f t="shared" si="110"/>
        <v>0</v>
      </c>
      <c r="L114" s="126">
        <f t="shared" si="110"/>
        <v>0</v>
      </c>
      <c r="M114" s="126">
        <f t="shared" si="110"/>
        <v>0</v>
      </c>
      <c r="N114" s="126">
        <f t="shared" si="110"/>
        <v>0</v>
      </c>
      <c r="O114" s="126">
        <f t="shared" si="110"/>
        <v>0</v>
      </c>
      <c r="P114" s="126">
        <f t="shared" si="110"/>
        <v>0</v>
      </c>
      <c r="Q114" s="126">
        <f t="shared" si="110"/>
        <v>0</v>
      </c>
      <c r="R114" s="126">
        <f t="shared" si="110"/>
        <v>0</v>
      </c>
      <c r="S114" s="25"/>
      <c r="T114" s="127">
        <f t="shared" si="84"/>
        <v>0</v>
      </c>
      <c r="U114" s="127">
        <f t="shared" si="85"/>
        <v>0</v>
      </c>
      <c r="V114" s="127">
        <f t="shared" si="86"/>
        <v>0</v>
      </c>
      <c r="W114" s="127">
        <f t="shared" si="87"/>
        <v>0</v>
      </c>
      <c r="X114" s="128">
        <f t="shared" si="88"/>
        <v>0</v>
      </c>
    </row>
    <row r="115" spans="1:24" hidden="1" outlineLevel="1">
      <c r="A115" s="23">
        <f t="shared" si="92"/>
        <v>19</v>
      </c>
      <c r="B115" s="23" t="str">
        <f t="shared" si="104"/>
        <v>TBH</v>
      </c>
      <c r="C115" s="23">
        <f t="shared" si="104"/>
        <v>0</v>
      </c>
      <c r="D115" s="23" t="str">
        <f t="shared" si="104"/>
        <v>Marketing</v>
      </c>
      <c r="E115" s="23" t="str">
        <f t="shared" si="104"/>
        <v>US</v>
      </c>
      <c r="F115" s="23" t="str">
        <f t="shared" si="104"/>
        <v>TBH</v>
      </c>
      <c r="G115" s="126">
        <f t="shared" ref="G115:R115" si="111">($N26+IF(MONTH($R26)&lt;=G$95,$N26*$T26,0)+IF(MONTH($U26)&lt;=G$95,$N26*(1+$T26)*$W26,0))*G69</f>
        <v>0</v>
      </c>
      <c r="H115" s="126">
        <f t="shared" si="111"/>
        <v>0</v>
      </c>
      <c r="I115" s="126">
        <f t="shared" si="111"/>
        <v>0</v>
      </c>
      <c r="J115" s="126">
        <f t="shared" si="111"/>
        <v>0</v>
      </c>
      <c r="K115" s="126">
        <f t="shared" si="111"/>
        <v>0</v>
      </c>
      <c r="L115" s="126">
        <f t="shared" si="111"/>
        <v>0</v>
      </c>
      <c r="M115" s="126">
        <f t="shared" si="111"/>
        <v>0</v>
      </c>
      <c r="N115" s="126">
        <f t="shared" si="111"/>
        <v>0</v>
      </c>
      <c r="O115" s="126">
        <f t="shared" si="111"/>
        <v>0</v>
      </c>
      <c r="P115" s="126">
        <f t="shared" si="111"/>
        <v>0</v>
      </c>
      <c r="Q115" s="126">
        <f t="shared" si="111"/>
        <v>0</v>
      </c>
      <c r="R115" s="126">
        <f t="shared" si="111"/>
        <v>0</v>
      </c>
      <c r="S115" s="25"/>
      <c r="T115" s="127">
        <f t="shared" si="84"/>
        <v>0</v>
      </c>
      <c r="U115" s="127">
        <f t="shared" si="85"/>
        <v>0</v>
      </c>
      <c r="V115" s="127">
        <f t="shared" si="86"/>
        <v>0</v>
      </c>
      <c r="W115" s="127">
        <f t="shared" si="87"/>
        <v>0</v>
      </c>
      <c r="X115" s="128">
        <f t="shared" si="88"/>
        <v>0</v>
      </c>
    </row>
    <row r="116" spans="1:24" hidden="1" outlineLevel="1">
      <c r="A116" s="23">
        <f t="shared" si="92"/>
        <v>20</v>
      </c>
      <c r="B116" s="23" t="str">
        <f t="shared" si="104"/>
        <v>TBH</v>
      </c>
      <c r="C116" s="23">
        <f t="shared" si="104"/>
        <v>0</v>
      </c>
      <c r="D116" s="23" t="str">
        <f t="shared" si="104"/>
        <v>Marketing</v>
      </c>
      <c r="E116" s="23" t="str">
        <f t="shared" si="104"/>
        <v>US</v>
      </c>
      <c r="F116" s="23" t="str">
        <f t="shared" si="104"/>
        <v>TBH</v>
      </c>
      <c r="G116" s="126">
        <f t="shared" ref="G116:R116" si="112">($N27+IF(MONTH($R27)&lt;=G$95,$N27*$T27,0)+IF(MONTH($U27)&lt;=G$95,$N27*(1+$T27)*$W27,0))*G70</f>
        <v>0</v>
      </c>
      <c r="H116" s="126">
        <f t="shared" si="112"/>
        <v>0</v>
      </c>
      <c r="I116" s="126">
        <f t="shared" si="112"/>
        <v>0</v>
      </c>
      <c r="J116" s="126">
        <f t="shared" si="112"/>
        <v>0</v>
      </c>
      <c r="K116" s="126">
        <f t="shared" si="112"/>
        <v>0</v>
      </c>
      <c r="L116" s="126">
        <f t="shared" si="112"/>
        <v>0</v>
      </c>
      <c r="M116" s="126">
        <f t="shared" si="112"/>
        <v>0</v>
      </c>
      <c r="N116" s="126">
        <f t="shared" si="112"/>
        <v>0</v>
      </c>
      <c r="O116" s="126">
        <f t="shared" si="112"/>
        <v>0</v>
      </c>
      <c r="P116" s="126">
        <f t="shared" si="112"/>
        <v>0</v>
      </c>
      <c r="Q116" s="126">
        <f t="shared" si="112"/>
        <v>0</v>
      </c>
      <c r="R116" s="126">
        <f t="shared" si="112"/>
        <v>0</v>
      </c>
      <c r="S116" s="25"/>
      <c r="T116" s="127">
        <f t="shared" si="84"/>
        <v>0</v>
      </c>
      <c r="U116" s="127">
        <f t="shared" si="85"/>
        <v>0</v>
      </c>
      <c r="V116" s="127">
        <f t="shared" si="86"/>
        <v>0</v>
      </c>
      <c r="W116" s="127">
        <f t="shared" si="87"/>
        <v>0</v>
      </c>
      <c r="X116" s="128">
        <f t="shared" si="88"/>
        <v>0</v>
      </c>
    </row>
    <row r="117" spans="1:24" s="91" customFormat="1" hidden="1" outlineLevel="1">
      <c r="A117" s="23">
        <f t="shared" si="92"/>
        <v>21</v>
      </c>
      <c r="B117" s="23" t="str">
        <f t="shared" si="104"/>
        <v>TBH</v>
      </c>
      <c r="C117" s="23">
        <f t="shared" si="104"/>
        <v>0</v>
      </c>
      <c r="D117" s="23" t="str">
        <f t="shared" si="104"/>
        <v>Marketing</v>
      </c>
      <c r="E117" s="23" t="str">
        <f t="shared" si="104"/>
        <v>US</v>
      </c>
      <c r="F117" s="23" t="str">
        <f t="shared" si="104"/>
        <v>TBH</v>
      </c>
      <c r="G117" s="126">
        <f t="shared" ref="G117:R117" si="113">($N28+IF(MONTH($R28)&lt;=G$95,$N28*$T28,0)+IF(MONTH($U28)&lt;=G$95,$N28*(1+$T28)*$W28,0))*G71</f>
        <v>0</v>
      </c>
      <c r="H117" s="126">
        <f t="shared" si="113"/>
        <v>0</v>
      </c>
      <c r="I117" s="126">
        <f t="shared" si="113"/>
        <v>0</v>
      </c>
      <c r="J117" s="126">
        <f t="shared" si="113"/>
        <v>0</v>
      </c>
      <c r="K117" s="126">
        <f t="shared" si="113"/>
        <v>0</v>
      </c>
      <c r="L117" s="126">
        <f t="shared" si="113"/>
        <v>0</v>
      </c>
      <c r="M117" s="126">
        <f t="shared" si="113"/>
        <v>0</v>
      </c>
      <c r="N117" s="126">
        <f t="shared" si="113"/>
        <v>0</v>
      </c>
      <c r="O117" s="126">
        <f t="shared" si="113"/>
        <v>0</v>
      </c>
      <c r="P117" s="126">
        <f t="shared" si="113"/>
        <v>0</v>
      </c>
      <c r="Q117" s="126">
        <f t="shared" si="113"/>
        <v>0</v>
      </c>
      <c r="R117" s="126">
        <f t="shared" si="113"/>
        <v>0</v>
      </c>
      <c r="S117" s="117"/>
      <c r="T117" s="127">
        <f t="shared" si="84"/>
        <v>0</v>
      </c>
      <c r="U117" s="127">
        <f t="shared" si="85"/>
        <v>0</v>
      </c>
      <c r="V117" s="127">
        <f t="shared" si="86"/>
        <v>0</v>
      </c>
      <c r="W117" s="127">
        <f t="shared" si="87"/>
        <v>0</v>
      </c>
      <c r="X117" s="128">
        <f t="shared" si="88"/>
        <v>0</v>
      </c>
    </row>
    <row r="118" spans="1:24" s="91" customFormat="1" hidden="1" outlineLevel="1">
      <c r="A118" s="23">
        <f t="shared" si="92"/>
        <v>22</v>
      </c>
      <c r="B118" s="23" t="str">
        <f t="shared" si="104"/>
        <v>TBH</v>
      </c>
      <c r="C118" s="23">
        <f t="shared" si="104"/>
        <v>0</v>
      </c>
      <c r="D118" s="23" t="str">
        <f t="shared" si="104"/>
        <v>Marketing</v>
      </c>
      <c r="E118" s="23" t="str">
        <f t="shared" si="104"/>
        <v>US</v>
      </c>
      <c r="F118" s="23" t="str">
        <f t="shared" si="104"/>
        <v>TBH</v>
      </c>
      <c r="G118" s="126">
        <f t="shared" ref="G118:R118" si="114">($N29+IF(MONTH($R29)&lt;=G$95,$N29*$T29,0)+IF(MONTH($U29)&lt;=G$95,$N29*(1+$T29)*$W29,0))*G72</f>
        <v>0</v>
      </c>
      <c r="H118" s="126">
        <f t="shared" si="114"/>
        <v>0</v>
      </c>
      <c r="I118" s="126">
        <f t="shared" si="114"/>
        <v>0</v>
      </c>
      <c r="J118" s="126">
        <f t="shared" si="114"/>
        <v>0</v>
      </c>
      <c r="K118" s="126">
        <f t="shared" si="114"/>
        <v>0</v>
      </c>
      <c r="L118" s="126">
        <f t="shared" si="114"/>
        <v>0</v>
      </c>
      <c r="M118" s="126">
        <f t="shared" si="114"/>
        <v>0</v>
      </c>
      <c r="N118" s="126">
        <f t="shared" si="114"/>
        <v>0</v>
      </c>
      <c r="O118" s="126">
        <f t="shared" si="114"/>
        <v>0</v>
      </c>
      <c r="P118" s="126">
        <f t="shared" si="114"/>
        <v>0</v>
      </c>
      <c r="Q118" s="126">
        <f t="shared" si="114"/>
        <v>0</v>
      </c>
      <c r="R118" s="126">
        <f t="shared" si="114"/>
        <v>0</v>
      </c>
      <c r="S118" s="117"/>
      <c r="T118" s="127">
        <f t="shared" si="84"/>
        <v>0</v>
      </c>
      <c r="U118" s="127">
        <f t="shared" si="85"/>
        <v>0</v>
      </c>
      <c r="V118" s="127">
        <f t="shared" si="86"/>
        <v>0</v>
      </c>
      <c r="W118" s="127">
        <f t="shared" si="87"/>
        <v>0</v>
      </c>
      <c r="X118" s="128">
        <f t="shared" si="88"/>
        <v>0</v>
      </c>
    </row>
    <row r="119" spans="1:24" s="91" customFormat="1" hidden="1" outlineLevel="1">
      <c r="A119" s="23">
        <f t="shared" si="92"/>
        <v>23</v>
      </c>
      <c r="B119" s="23" t="str">
        <f t="shared" ref="B119:F125" si="115">B73</f>
        <v>TBH</v>
      </c>
      <c r="C119" s="23">
        <f t="shared" si="115"/>
        <v>0</v>
      </c>
      <c r="D119" s="23" t="str">
        <f t="shared" si="115"/>
        <v>Marketing</v>
      </c>
      <c r="E119" s="23" t="str">
        <f t="shared" si="115"/>
        <v>US</v>
      </c>
      <c r="F119" s="23" t="str">
        <f t="shared" si="115"/>
        <v>TBH</v>
      </c>
      <c r="G119" s="126">
        <f t="shared" ref="G119:R119" si="116">($N30+IF(MONTH($R30)&lt;=G$95,$N30*$T30,0)+IF(MONTH($U30)&lt;=G$95,$N30*(1+$T30)*$W30,0))*G73</f>
        <v>0</v>
      </c>
      <c r="H119" s="126">
        <f t="shared" si="116"/>
        <v>0</v>
      </c>
      <c r="I119" s="126">
        <f t="shared" si="116"/>
        <v>0</v>
      </c>
      <c r="J119" s="126">
        <f t="shared" si="116"/>
        <v>0</v>
      </c>
      <c r="K119" s="126">
        <f t="shared" si="116"/>
        <v>0</v>
      </c>
      <c r="L119" s="126">
        <f t="shared" si="116"/>
        <v>0</v>
      </c>
      <c r="M119" s="126">
        <f t="shared" si="116"/>
        <v>0</v>
      </c>
      <c r="N119" s="126">
        <f t="shared" si="116"/>
        <v>0</v>
      </c>
      <c r="O119" s="126">
        <f t="shared" si="116"/>
        <v>0</v>
      </c>
      <c r="P119" s="126">
        <f t="shared" si="116"/>
        <v>0</v>
      </c>
      <c r="Q119" s="126">
        <f t="shared" si="116"/>
        <v>0</v>
      </c>
      <c r="R119" s="126">
        <f t="shared" si="116"/>
        <v>0</v>
      </c>
      <c r="S119" s="117"/>
      <c r="T119" s="127">
        <f t="shared" si="84"/>
        <v>0</v>
      </c>
      <c r="U119" s="127">
        <f t="shared" si="85"/>
        <v>0</v>
      </c>
      <c r="V119" s="127">
        <f t="shared" si="86"/>
        <v>0</v>
      </c>
      <c r="W119" s="127">
        <f t="shared" si="87"/>
        <v>0</v>
      </c>
      <c r="X119" s="128">
        <f t="shared" si="88"/>
        <v>0</v>
      </c>
    </row>
    <row r="120" spans="1:24" s="91" customFormat="1" hidden="1" outlineLevel="1">
      <c r="A120" s="23">
        <f t="shared" si="92"/>
        <v>24</v>
      </c>
      <c r="B120" s="23" t="str">
        <f t="shared" si="115"/>
        <v>TBH</v>
      </c>
      <c r="C120" s="23">
        <f t="shared" si="115"/>
        <v>0</v>
      </c>
      <c r="D120" s="23" t="str">
        <f t="shared" si="115"/>
        <v>Marketing</v>
      </c>
      <c r="E120" s="23" t="str">
        <f t="shared" si="115"/>
        <v>US</v>
      </c>
      <c r="F120" s="23" t="str">
        <f t="shared" si="115"/>
        <v>TBH</v>
      </c>
      <c r="G120" s="126">
        <f t="shared" ref="G120:R120" si="117">($N31+IF(MONTH($R31)&lt;=G$95,$N31*$T31,0)+IF(MONTH($U31)&lt;=G$95,$N31*(1+$T31)*$W31,0))*G74</f>
        <v>0</v>
      </c>
      <c r="H120" s="126">
        <f t="shared" si="117"/>
        <v>0</v>
      </c>
      <c r="I120" s="126">
        <f t="shared" si="117"/>
        <v>0</v>
      </c>
      <c r="J120" s="126">
        <f t="shared" si="117"/>
        <v>0</v>
      </c>
      <c r="K120" s="126">
        <f t="shared" si="117"/>
        <v>0</v>
      </c>
      <c r="L120" s="126">
        <f t="shared" si="117"/>
        <v>0</v>
      </c>
      <c r="M120" s="126">
        <f t="shared" si="117"/>
        <v>0</v>
      </c>
      <c r="N120" s="126">
        <f t="shared" si="117"/>
        <v>0</v>
      </c>
      <c r="O120" s="126">
        <f t="shared" si="117"/>
        <v>0</v>
      </c>
      <c r="P120" s="126">
        <f t="shared" si="117"/>
        <v>0</v>
      </c>
      <c r="Q120" s="126">
        <f t="shared" si="117"/>
        <v>0</v>
      </c>
      <c r="R120" s="126">
        <f t="shared" si="117"/>
        <v>0</v>
      </c>
      <c r="S120" s="117"/>
      <c r="T120" s="127">
        <f t="shared" si="84"/>
        <v>0</v>
      </c>
      <c r="U120" s="127">
        <f t="shared" si="85"/>
        <v>0</v>
      </c>
      <c r="V120" s="127">
        <f t="shared" si="86"/>
        <v>0</v>
      </c>
      <c r="W120" s="127">
        <f t="shared" si="87"/>
        <v>0</v>
      </c>
      <c r="X120" s="128">
        <f t="shared" si="88"/>
        <v>0</v>
      </c>
    </row>
    <row r="121" spans="1:24" s="91" customFormat="1" hidden="1" outlineLevel="1">
      <c r="A121" s="23">
        <f t="shared" si="92"/>
        <v>25</v>
      </c>
      <c r="B121" s="23" t="str">
        <f t="shared" si="115"/>
        <v>TBH</v>
      </c>
      <c r="C121" s="23">
        <f t="shared" si="115"/>
        <v>0</v>
      </c>
      <c r="D121" s="23" t="str">
        <f t="shared" si="115"/>
        <v>Marketing</v>
      </c>
      <c r="E121" s="23" t="str">
        <f t="shared" si="115"/>
        <v>US</v>
      </c>
      <c r="F121" s="23" t="str">
        <f t="shared" si="115"/>
        <v>TBH</v>
      </c>
      <c r="G121" s="126">
        <f t="shared" ref="G121:R121" si="118">($N32+IF(MONTH($R32)&lt;=G$95,$N32*$T32,0)+IF(MONTH($U32)&lt;=G$95,$N32*(1+$T32)*$W32,0))*G75</f>
        <v>0</v>
      </c>
      <c r="H121" s="126">
        <f t="shared" si="118"/>
        <v>0</v>
      </c>
      <c r="I121" s="126">
        <f t="shared" si="118"/>
        <v>0</v>
      </c>
      <c r="J121" s="126">
        <f t="shared" si="118"/>
        <v>0</v>
      </c>
      <c r="K121" s="126">
        <f t="shared" si="118"/>
        <v>0</v>
      </c>
      <c r="L121" s="126">
        <f t="shared" si="118"/>
        <v>0</v>
      </c>
      <c r="M121" s="126">
        <f t="shared" si="118"/>
        <v>0</v>
      </c>
      <c r="N121" s="126">
        <f t="shared" si="118"/>
        <v>0</v>
      </c>
      <c r="O121" s="126">
        <f t="shared" si="118"/>
        <v>0</v>
      </c>
      <c r="P121" s="126">
        <f t="shared" si="118"/>
        <v>0</v>
      </c>
      <c r="Q121" s="126">
        <f t="shared" si="118"/>
        <v>0</v>
      </c>
      <c r="R121" s="126">
        <f t="shared" si="118"/>
        <v>0</v>
      </c>
      <c r="S121" s="117"/>
      <c r="T121" s="127">
        <f t="shared" si="84"/>
        <v>0</v>
      </c>
      <c r="U121" s="127">
        <f t="shared" si="85"/>
        <v>0</v>
      </c>
      <c r="V121" s="127">
        <f t="shared" si="86"/>
        <v>0</v>
      </c>
      <c r="W121" s="127">
        <f t="shared" si="87"/>
        <v>0</v>
      </c>
      <c r="X121" s="128">
        <f t="shared" si="88"/>
        <v>0</v>
      </c>
    </row>
    <row r="122" spans="1:24" s="91" customFormat="1" hidden="1" outlineLevel="1">
      <c r="A122" s="23">
        <f t="shared" si="92"/>
        <v>26</v>
      </c>
      <c r="B122" s="23" t="str">
        <f t="shared" si="115"/>
        <v>TBH</v>
      </c>
      <c r="C122" s="23">
        <f t="shared" si="115"/>
        <v>0</v>
      </c>
      <c r="D122" s="23" t="str">
        <f t="shared" si="115"/>
        <v>Marketing</v>
      </c>
      <c r="E122" s="23" t="str">
        <f t="shared" si="115"/>
        <v>US</v>
      </c>
      <c r="F122" s="23" t="str">
        <f t="shared" si="115"/>
        <v>TBH</v>
      </c>
      <c r="G122" s="126">
        <f t="shared" ref="G122:R122" si="119">($N33+IF(MONTH($R33)&lt;=G$95,$N33*$T33,0)+IF(MONTH($U33)&lt;=G$95,$N33*(1+$T33)*$W33,0))*G76</f>
        <v>0</v>
      </c>
      <c r="H122" s="126">
        <f t="shared" si="119"/>
        <v>0</v>
      </c>
      <c r="I122" s="126">
        <f t="shared" si="119"/>
        <v>0</v>
      </c>
      <c r="J122" s="126">
        <f t="shared" si="119"/>
        <v>0</v>
      </c>
      <c r="K122" s="126">
        <f t="shared" si="119"/>
        <v>0</v>
      </c>
      <c r="L122" s="126">
        <f t="shared" si="119"/>
        <v>0</v>
      </c>
      <c r="M122" s="126">
        <f t="shared" si="119"/>
        <v>0</v>
      </c>
      <c r="N122" s="126">
        <f t="shared" si="119"/>
        <v>0</v>
      </c>
      <c r="O122" s="126">
        <f t="shared" si="119"/>
        <v>0</v>
      </c>
      <c r="P122" s="126">
        <f t="shared" si="119"/>
        <v>0</v>
      </c>
      <c r="Q122" s="126">
        <f t="shared" si="119"/>
        <v>0</v>
      </c>
      <c r="R122" s="126">
        <f t="shared" si="119"/>
        <v>0</v>
      </c>
      <c r="S122" s="117"/>
      <c r="T122" s="127">
        <f t="shared" si="84"/>
        <v>0</v>
      </c>
      <c r="U122" s="127">
        <f t="shared" si="85"/>
        <v>0</v>
      </c>
      <c r="V122" s="127">
        <f t="shared" si="86"/>
        <v>0</v>
      </c>
      <c r="W122" s="127">
        <f t="shared" si="87"/>
        <v>0</v>
      </c>
      <c r="X122" s="128">
        <f t="shared" si="88"/>
        <v>0</v>
      </c>
    </row>
    <row r="123" spans="1:24" s="91" customFormat="1" hidden="1" outlineLevel="1">
      <c r="A123" s="23">
        <f t="shared" si="92"/>
        <v>27</v>
      </c>
      <c r="B123" s="23" t="str">
        <f t="shared" si="115"/>
        <v>TBH</v>
      </c>
      <c r="C123" s="23">
        <f t="shared" si="115"/>
        <v>0</v>
      </c>
      <c r="D123" s="23" t="str">
        <f t="shared" si="115"/>
        <v>Marketing</v>
      </c>
      <c r="E123" s="23" t="str">
        <f t="shared" si="115"/>
        <v>US</v>
      </c>
      <c r="F123" s="23" t="str">
        <f t="shared" si="115"/>
        <v>TBH</v>
      </c>
      <c r="G123" s="126">
        <f t="shared" ref="G123:R123" si="120">($N34+IF(MONTH($R34)&lt;=G$95,$N34*$T34,0)+IF(MONTH($U34)&lt;=G$95,$N34*(1+$T34)*$W34,0))*G77</f>
        <v>0</v>
      </c>
      <c r="H123" s="126">
        <f t="shared" si="120"/>
        <v>0</v>
      </c>
      <c r="I123" s="126">
        <f t="shared" si="120"/>
        <v>0</v>
      </c>
      <c r="J123" s="126">
        <f t="shared" si="120"/>
        <v>0</v>
      </c>
      <c r="K123" s="126">
        <f t="shared" si="120"/>
        <v>0</v>
      </c>
      <c r="L123" s="126">
        <f t="shared" si="120"/>
        <v>0</v>
      </c>
      <c r="M123" s="126">
        <f t="shared" si="120"/>
        <v>0</v>
      </c>
      <c r="N123" s="126">
        <f t="shared" si="120"/>
        <v>0</v>
      </c>
      <c r="O123" s="126">
        <f t="shared" si="120"/>
        <v>0</v>
      </c>
      <c r="P123" s="126">
        <f t="shared" si="120"/>
        <v>0</v>
      </c>
      <c r="Q123" s="126">
        <f t="shared" si="120"/>
        <v>0</v>
      </c>
      <c r="R123" s="126">
        <f t="shared" si="120"/>
        <v>0</v>
      </c>
      <c r="S123" s="117"/>
      <c r="T123" s="127">
        <f t="shared" si="84"/>
        <v>0</v>
      </c>
      <c r="U123" s="127">
        <f t="shared" si="85"/>
        <v>0</v>
      </c>
      <c r="V123" s="127">
        <f t="shared" si="86"/>
        <v>0</v>
      </c>
      <c r="W123" s="127">
        <f t="shared" si="87"/>
        <v>0</v>
      </c>
      <c r="X123" s="128">
        <f t="shared" si="88"/>
        <v>0</v>
      </c>
    </row>
    <row r="124" spans="1:24" s="91" customFormat="1" hidden="1" outlineLevel="1">
      <c r="A124" s="23">
        <f t="shared" si="92"/>
        <v>28</v>
      </c>
      <c r="B124" s="23" t="str">
        <f t="shared" si="115"/>
        <v>TBH</v>
      </c>
      <c r="C124" s="23">
        <f t="shared" si="115"/>
        <v>0</v>
      </c>
      <c r="D124" s="23" t="str">
        <f t="shared" si="115"/>
        <v>Marketing</v>
      </c>
      <c r="E124" s="23" t="str">
        <f t="shared" si="115"/>
        <v>US</v>
      </c>
      <c r="F124" s="23" t="str">
        <f t="shared" si="115"/>
        <v>TBH</v>
      </c>
      <c r="G124" s="126">
        <f t="shared" ref="G124:R124" si="121">($N35+IF(MONTH($R35)&lt;=G$95,$N35*$T35,0)+IF(MONTH($U35)&lt;=G$95,$N35*(1+$T35)*$W35,0))*G78</f>
        <v>0</v>
      </c>
      <c r="H124" s="126">
        <f t="shared" si="121"/>
        <v>0</v>
      </c>
      <c r="I124" s="126">
        <f t="shared" si="121"/>
        <v>0</v>
      </c>
      <c r="J124" s="126">
        <f t="shared" si="121"/>
        <v>0</v>
      </c>
      <c r="K124" s="126">
        <f t="shared" si="121"/>
        <v>0</v>
      </c>
      <c r="L124" s="126">
        <f t="shared" si="121"/>
        <v>0</v>
      </c>
      <c r="M124" s="126">
        <f t="shared" si="121"/>
        <v>0</v>
      </c>
      <c r="N124" s="126">
        <f t="shared" si="121"/>
        <v>0</v>
      </c>
      <c r="O124" s="126">
        <f t="shared" si="121"/>
        <v>0</v>
      </c>
      <c r="P124" s="126">
        <f t="shared" si="121"/>
        <v>0</v>
      </c>
      <c r="Q124" s="126">
        <f t="shared" si="121"/>
        <v>0</v>
      </c>
      <c r="R124" s="126">
        <f t="shared" si="121"/>
        <v>0</v>
      </c>
      <c r="S124" s="117"/>
      <c r="T124" s="127">
        <f t="shared" si="84"/>
        <v>0</v>
      </c>
      <c r="U124" s="127">
        <f t="shared" si="85"/>
        <v>0</v>
      </c>
      <c r="V124" s="127">
        <f t="shared" si="86"/>
        <v>0</v>
      </c>
      <c r="W124" s="127">
        <f t="shared" si="87"/>
        <v>0</v>
      </c>
      <c r="X124" s="128">
        <f t="shared" si="88"/>
        <v>0</v>
      </c>
    </row>
    <row r="125" spans="1:24" s="91" customFormat="1" hidden="1" outlineLevel="1">
      <c r="A125" s="23">
        <f t="shared" ref="A125:F135" si="122">A79</f>
        <v>29</v>
      </c>
      <c r="B125" s="23" t="str">
        <f t="shared" si="115"/>
        <v>TBH</v>
      </c>
      <c r="C125" s="23">
        <f t="shared" si="115"/>
        <v>0</v>
      </c>
      <c r="D125" s="23" t="str">
        <f t="shared" si="115"/>
        <v>Marketing</v>
      </c>
      <c r="E125" s="23" t="str">
        <f t="shared" si="115"/>
        <v>US</v>
      </c>
      <c r="F125" s="23" t="str">
        <f t="shared" si="115"/>
        <v>TBH</v>
      </c>
      <c r="G125" s="126">
        <f t="shared" ref="G125:R125" si="123">($N36+IF(MONTH($R36)&lt;=G$95,$N36*$T36,0)+IF(MONTH($U36)&lt;=G$95,$N36*(1+$T36)*$W36,0))*G79</f>
        <v>0</v>
      </c>
      <c r="H125" s="126">
        <f t="shared" si="123"/>
        <v>0</v>
      </c>
      <c r="I125" s="126">
        <f t="shared" si="123"/>
        <v>0</v>
      </c>
      <c r="J125" s="126">
        <f t="shared" si="123"/>
        <v>0</v>
      </c>
      <c r="K125" s="126">
        <f t="shared" si="123"/>
        <v>0</v>
      </c>
      <c r="L125" s="126">
        <f t="shared" si="123"/>
        <v>0</v>
      </c>
      <c r="M125" s="126">
        <f t="shared" si="123"/>
        <v>0</v>
      </c>
      <c r="N125" s="126">
        <f t="shared" si="123"/>
        <v>0</v>
      </c>
      <c r="O125" s="126">
        <f t="shared" si="123"/>
        <v>0</v>
      </c>
      <c r="P125" s="126">
        <f t="shared" si="123"/>
        <v>0</v>
      </c>
      <c r="Q125" s="126">
        <f t="shared" si="123"/>
        <v>0</v>
      </c>
      <c r="R125" s="126">
        <f t="shared" si="123"/>
        <v>0</v>
      </c>
      <c r="S125" s="117"/>
      <c r="T125" s="127">
        <f t="shared" si="84"/>
        <v>0</v>
      </c>
      <c r="U125" s="127">
        <f t="shared" si="85"/>
        <v>0</v>
      </c>
      <c r="V125" s="127">
        <f t="shared" si="86"/>
        <v>0</v>
      </c>
      <c r="W125" s="127">
        <f t="shared" si="87"/>
        <v>0</v>
      </c>
      <c r="X125" s="128">
        <f t="shared" si="88"/>
        <v>0</v>
      </c>
    </row>
    <row r="126" spans="1:24" s="91" customFormat="1" hidden="1" outlineLevel="1">
      <c r="A126" s="23">
        <f t="shared" si="122"/>
        <v>30</v>
      </c>
      <c r="B126" s="23" t="str">
        <f t="shared" si="122"/>
        <v>TBH</v>
      </c>
      <c r="C126" s="23">
        <f t="shared" si="122"/>
        <v>0</v>
      </c>
      <c r="D126" s="23" t="str">
        <f t="shared" si="122"/>
        <v>Marketing</v>
      </c>
      <c r="E126" s="23" t="str">
        <f t="shared" si="122"/>
        <v>US</v>
      </c>
      <c r="F126" s="23" t="str">
        <f t="shared" si="122"/>
        <v>TBH</v>
      </c>
      <c r="G126" s="126">
        <f t="shared" ref="G126:R126" si="124">($N37+IF(MONTH($R37)&lt;=G$95,$N37*$T37,0)+IF(MONTH($U37)&lt;=G$95,$N37*(1+$T37)*$W37,0))*G80</f>
        <v>0</v>
      </c>
      <c r="H126" s="126">
        <f t="shared" si="124"/>
        <v>0</v>
      </c>
      <c r="I126" s="126">
        <f t="shared" si="124"/>
        <v>0</v>
      </c>
      <c r="J126" s="126">
        <f t="shared" si="124"/>
        <v>0</v>
      </c>
      <c r="K126" s="126">
        <f t="shared" si="124"/>
        <v>0</v>
      </c>
      <c r="L126" s="126">
        <f t="shared" si="124"/>
        <v>0</v>
      </c>
      <c r="M126" s="126">
        <f t="shared" si="124"/>
        <v>0</v>
      </c>
      <c r="N126" s="126">
        <f t="shared" si="124"/>
        <v>0</v>
      </c>
      <c r="O126" s="126">
        <f t="shared" si="124"/>
        <v>0</v>
      </c>
      <c r="P126" s="126">
        <f t="shared" si="124"/>
        <v>0</v>
      </c>
      <c r="Q126" s="126">
        <f t="shared" si="124"/>
        <v>0</v>
      </c>
      <c r="R126" s="126">
        <f t="shared" si="124"/>
        <v>0</v>
      </c>
      <c r="S126" s="117"/>
      <c r="T126" s="127">
        <f t="shared" ref="T126:T135" si="125">SUM(G126:I126)</f>
        <v>0</v>
      </c>
      <c r="U126" s="127">
        <f t="shared" ref="U126:U135" si="126">SUM(J126:L126)</f>
        <v>0</v>
      </c>
      <c r="V126" s="127">
        <f t="shared" ref="V126:V135" si="127">SUM(M126:O126)</f>
        <v>0</v>
      </c>
      <c r="W126" s="127">
        <f t="shared" ref="W126:W135" si="128">SUM(P126:R126)</f>
        <v>0</v>
      </c>
      <c r="X126" s="128">
        <f t="shared" ref="X126:X135" si="129">SUM(T126:W126)</f>
        <v>0</v>
      </c>
    </row>
    <row r="127" spans="1:24" s="91" customFormat="1" hidden="1" outlineLevel="1">
      <c r="A127" s="23">
        <f t="shared" si="122"/>
        <v>31</v>
      </c>
      <c r="B127" s="23" t="str">
        <f t="shared" si="122"/>
        <v>TBH</v>
      </c>
      <c r="C127" s="23">
        <f t="shared" si="122"/>
        <v>0</v>
      </c>
      <c r="D127" s="23" t="str">
        <f t="shared" si="122"/>
        <v>Marketing</v>
      </c>
      <c r="E127" s="23" t="str">
        <f t="shared" si="122"/>
        <v>US</v>
      </c>
      <c r="F127" s="23" t="str">
        <f t="shared" si="122"/>
        <v>TBH</v>
      </c>
      <c r="G127" s="126">
        <f t="shared" ref="G127:R127" si="130">($N38+IF(MONTH($R38)&lt;=G$95,$N38*$T38,0)+IF(MONTH($U38)&lt;=G$95,$N38*(1+$T38)*$W38,0))*G81</f>
        <v>0</v>
      </c>
      <c r="H127" s="126">
        <f t="shared" si="130"/>
        <v>0</v>
      </c>
      <c r="I127" s="126">
        <f t="shared" si="130"/>
        <v>0</v>
      </c>
      <c r="J127" s="126">
        <f t="shared" si="130"/>
        <v>0</v>
      </c>
      <c r="K127" s="126">
        <f t="shared" si="130"/>
        <v>0</v>
      </c>
      <c r="L127" s="126">
        <f t="shared" si="130"/>
        <v>0</v>
      </c>
      <c r="M127" s="126">
        <f t="shared" si="130"/>
        <v>0</v>
      </c>
      <c r="N127" s="126">
        <f t="shared" si="130"/>
        <v>0</v>
      </c>
      <c r="O127" s="126">
        <f t="shared" si="130"/>
        <v>0</v>
      </c>
      <c r="P127" s="126">
        <f t="shared" si="130"/>
        <v>0</v>
      </c>
      <c r="Q127" s="126">
        <f t="shared" si="130"/>
        <v>0</v>
      </c>
      <c r="R127" s="126">
        <f t="shared" si="130"/>
        <v>0</v>
      </c>
      <c r="S127" s="117"/>
      <c r="T127" s="127">
        <f t="shared" si="125"/>
        <v>0</v>
      </c>
      <c r="U127" s="127">
        <f t="shared" si="126"/>
        <v>0</v>
      </c>
      <c r="V127" s="127">
        <f t="shared" si="127"/>
        <v>0</v>
      </c>
      <c r="W127" s="127">
        <f t="shared" si="128"/>
        <v>0</v>
      </c>
      <c r="X127" s="128">
        <f t="shared" si="129"/>
        <v>0</v>
      </c>
    </row>
    <row r="128" spans="1:24" s="91" customFormat="1" hidden="1" outlineLevel="1">
      <c r="A128" s="23">
        <f t="shared" si="122"/>
        <v>32</v>
      </c>
      <c r="B128" s="23" t="str">
        <f t="shared" si="122"/>
        <v>TBH</v>
      </c>
      <c r="C128" s="23">
        <f t="shared" si="122"/>
        <v>0</v>
      </c>
      <c r="D128" s="23" t="str">
        <f t="shared" si="122"/>
        <v>Marketing</v>
      </c>
      <c r="E128" s="23" t="str">
        <f t="shared" si="122"/>
        <v>US</v>
      </c>
      <c r="F128" s="23" t="str">
        <f t="shared" si="122"/>
        <v>TBH</v>
      </c>
      <c r="G128" s="126">
        <f t="shared" ref="G128:R128" si="131">($N39+IF(MONTH($R39)&lt;=G$95,$N39*$T39,0)+IF(MONTH($U39)&lt;=G$95,$N39*(1+$T39)*$W39,0))*G82</f>
        <v>0</v>
      </c>
      <c r="H128" s="126">
        <f t="shared" si="131"/>
        <v>0</v>
      </c>
      <c r="I128" s="126">
        <f t="shared" si="131"/>
        <v>0</v>
      </c>
      <c r="J128" s="126">
        <f t="shared" si="131"/>
        <v>0</v>
      </c>
      <c r="K128" s="126">
        <f t="shared" si="131"/>
        <v>0</v>
      </c>
      <c r="L128" s="126">
        <f t="shared" si="131"/>
        <v>0</v>
      </c>
      <c r="M128" s="126">
        <f t="shared" si="131"/>
        <v>0</v>
      </c>
      <c r="N128" s="126">
        <f t="shared" si="131"/>
        <v>0</v>
      </c>
      <c r="O128" s="126">
        <f t="shared" si="131"/>
        <v>0</v>
      </c>
      <c r="P128" s="126">
        <f t="shared" si="131"/>
        <v>0</v>
      </c>
      <c r="Q128" s="126">
        <f t="shared" si="131"/>
        <v>0</v>
      </c>
      <c r="R128" s="126">
        <f t="shared" si="131"/>
        <v>0</v>
      </c>
      <c r="S128" s="117"/>
      <c r="T128" s="127">
        <f t="shared" si="125"/>
        <v>0</v>
      </c>
      <c r="U128" s="127">
        <f t="shared" si="126"/>
        <v>0</v>
      </c>
      <c r="V128" s="127">
        <f t="shared" si="127"/>
        <v>0</v>
      </c>
      <c r="W128" s="127">
        <f t="shared" si="128"/>
        <v>0</v>
      </c>
      <c r="X128" s="128">
        <f t="shared" si="129"/>
        <v>0</v>
      </c>
    </row>
    <row r="129" spans="1:28" s="91" customFormat="1" hidden="1" outlineLevel="1">
      <c r="A129" s="23">
        <f t="shared" si="122"/>
        <v>33</v>
      </c>
      <c r="B129" s="23" t="str">
        <f t="shared" si="122"/>
        <v>TBH</v>
      </c>
      <c r="C129" s="23">
        <f t="shared" si="122"/>
        <v>0</v>
      </c>
      <c r="D129" s="23" t="str">
        <f t="shared" si="122"/>
        <v>Marketing</v>
      </c>
      <c r="E129" s="23" t="str">
        <f t="shared" si="122"/>
        <v>US</v>
      </c>
      <c r="F129" s="23" t="str">
        <f t="shared" si="122"/>
        <v>TBH</v>
      </c>
      <c r="G129" s="126">
        <f t="shared" ref="G129:R129" si="132">($N40+IF(MONTH($R40)&lt;=G$95,$N40*$T40,0)+IF(MONTH($U40)&lt;=G$95,$N40*(1+$T40)*$W40,0))*G83</f>
        <v>0</v>
      </c>
      <c r="H129" s="126">
        <f t="shared" si="132"/>
        <v>0</v>
      </c>
      <c r="I129" s="126">
        <f t="shared" si="132"/>
        <v>0</v>
      </c>
      <c r="J129" s="126">
        <f t="shared" si="132"/>
        <v>0</v>
      </c>
      <c r="K129" s="126">
        <f t="shared" si="132"/>
        <v>0</v>
      </c>
      <c r="L129" s="126">
        <f t="shared" si="132"/>
        <v>0</v>
      </c>
      <c r="M129" s="126">
        <f t="shared" si="132"/>
        <v>0</v>
      </c>
      <c r="N129" s="126">
        <f t="shared" si="132"/>
        <v>0</v>
      </c>
      <c r="O129" s="126">
        <f t="shared" si="132"/>
        <v>0</v>
      </c>
      <c r="P129" s="126">
        <f t="shared" si="132"/>
        <v>0</v>
      </c>
      <c r="Q129" s="126">
        <f t="shared" si="132"/>
        <v>0</v>
      </c>
      <c r="R129" s="126">
        <f t="shared" si="132"/>
        <v>0</v>
      </c>
      <c r="S129" s="117"/>
      <c r="T129" s="127">
        <f t="shared" si="125"/>
        <v>0</v>
      </c>
      <c r="U129" s="127">
        <f t="shared" si="126"/>
        <v>0</v>
      </c>
      <c r="V129" s="127">
        <f t="shared" si="127"/>
        <v>0</v>
      </c>
      <c r="W129" s="127">
        <f t="shared" si="128"/>
        <v>0</v>
      </c>
      <c r="X129" s="128">
        <f t="shared" si="129"/>
        <v>0</v>
      </c>
    </row>
    <row r="130" spans="1:28" s="91" customFormat="1" hidden="1" outlineLevel="1">
      <c r="A130" s="23">
        <f t="shared" si="122"/>
        <v>34</v>
      </c>
      <c r="B130" s="23" t="str">
        <f t="shared" si="122"/>
        <v>TBH</v>
      </c>
      <c r="C130" s="23">
        <f t="shared" si="122"/>
        <v>0</v>
      </c>
      <c r="D130" s="23" t="str">
        <f t="shared" si="122"/>
        <v>Marketing</v>
      </c>
      <c r="E130" s="23" t="str">
        <f t="shared" si="122"/>
        <v>US</v>
      </c>
      <c r="F130" s="23" t="str">
        <f t="shared" si="122"/>
        <v>TBH</v>
      </c>
      <c r="G130" s="126">
        <f t="shared" ref="G130:R130" si="133">($N41+IF(MONTH($R41)&lt;=G$95,$N41*$T41,0)+IF(MONTH($U41)&lt;=G$95,$N41*(1+$T41)*$W41,0))*G84</f>
        <v>0</v>
      </c>
      <c r="H130" s="126">
        <f t="shared" si="133"/>
        <v>0</v>
      </c>
      <c r="I130" s="126">
        <f t="shared" si="133"/>
        <v>0</v>
      </c>
      <c r="J130" s="126">
        <f t="shared" si="133"/>
        <v>0</v>
      </c>
      <c r="K130" s="126">
        <f t="shared" si="133"/>
        <v>0</v>
      </c>
      <c r="L130" s="126">
        <f t="shared" si="133"/>
        <v>0</v>
      </c>
      <c r="M130" s="126">
        <f t="shared" si="133"/>
        <v>0</v>
      </c>
      <c r="N130" s="126">
        <f t="shared" si="133"/>
        <v>0</v>
      </c>
      <c r="O130" s="126">
        <f t="shared" si="133"/>
        <v>0</v>
      </c>
      <c r="P130" s="126">
        <f t="shared" si="133"/>
        <v>0</v>
      </c>
      <c r="Q130" s="126">
        <f t="shared" si="133"/>
        <v>0</v>
      </c>
      <c r="R130" s="126">
        <f t="shared" si="133"/>
        <v>0</v>
      </c>
      <c r="S130" s="117"/>
      <c r="T130" s="127">
        <f t="shared" si="125"/>
        <v>0</v>
      </c>
      <c r="U130" s="127">
        <f t="shared" si="126"/>
        <v>0</v>
      </c>
      <c r="V130" s="127">
        <f t="shared" si="127"/>
        <v>0</v>
      </c>
      <c r="W130" s="127">
        <f t="shared" si="128"/>
        <v>0</v>
      </c>
      <c r="X130" s="128">
        <f t="shared" si="129"/>
        <v>0</v>
      </c>
    </row>
    <row r="131" spans="1:28" s="91" customFormat="1" hidden="1" outlineLevel="1">
      <c r="A131" s="23">
        <f t="shared" si="122"/>
        <v>35</v>
      </c>
      <c r="B131" s="23" t="str">
        <f t="shared" si="122"/>
        <v>TBH</v>
      </c>
      <c r="C131" s="23">
        <f t="shared" si="122"/>
        <v>0</v>
      </c>
      <c r="D131" s="23" t="str">
        <f t="shared" si="122"/>
        <v>Marketing</v>
      </c>
      <c r="E131" s="23" t="str">
        <f t="shared" si="122"/>
        <v>US</v>
      </c>
      <c r="F131" s="23" t="str">
        <f t="shared" si="122"/>
        <v>TBH</v>
      </c>
      <c r="G131" s="126">
        <f t="shared" ref="G131:R131" si="134">($N42+IF(MONTH($R42)&lt;=G$95,$N42*$T42,0)+IF(MONTH($U42)&lt;=G$95,$N42*(1+$T42)*$W42,0))*G85</f>
        <v>0</v>
      </c>
      <c r="H131" s="126">
        <f t="shared" si="134"/>
        <v>0</v>
      </c>
      <c r="I131" s="126">
        <f t="shared" si="134"/>
        <v>0</v>
      </c>
      <c r="J131" s="126">
        <f t="shared" si="134"/>
        <v>0</v>
      </c>
      <c r="K131" s="126">
        <f t="shared" si="134"/>
        <v>0</v>
      </c>
      <c r="L131" s="126">
        <f t="shared" si="134"/>
        <v>0</v>
      </c>
      <c r="M131" s="126">
        <f t="shared" si="134"/>
        <v>0</v>
      </c>
      <c r="N131" s="126">
        <f t="shared" si="134"/>
        <v>0</v>
      </c>
      <c r="O131" s="126">
        <f t="shared" si="134"/>
        <v>0</v>
      </c>
      <c r="P131" s="126">
        <f t="shared" si="134"/>
        <v>0</v>
      </c>
      <c r="Q131" s="126">
        <f t="shared" si="134"/>
        <v>0</v>
      </c>
      <c r="R131" s="126">
        <f t="shared" si="134"/>
        <v>0</v>
      </c>
      <c r="S131" s="117"/>
      <c r="T131" s="127">
        <f t="shared" si="125"/>
        <v>0</v>
      </c>
      <c r="U131" s="127">
        <f t="shared" si="126"/>
        <v>0</v>
      </c>
      <c r="V131" s="127">
        <f t="shared" si="127"/>
        <v>0</v>
      </c>
      <c r="W131" s="127">
        <f t="shared" si="128"/>
        <v>0</v>
      </c>
      <c r="X131" s="128">
        <f t="shared" si="129"/>
        <v>0</v>
      </c>
    </row>
    <row r="132" spans="1:28" s="91" customFormat="1" hidden="1" outlineLevel="1">
      <c r="A132" s="23">
        <f t="shared" si="122"/>
        <v>36</v>
      </c>
      <c r="B132" s="23" t="str">
        <f t="shared" si="122"/>
        <v>TBH</v>
      </c>
      <c r="C132" s="23">
        <f t="shared" si="122"/>
        <v>0</v>
      </c>
      <c r="D132" s="23" t="str">
        <f t="shared" si="122"/>
        <v>Marketing</v>
      </c>
      <c r="E132" s="23" t="str">
        <f t="shared" si="122"/>
        <v>US</v>
      </c>
      <c r="F132" s="23" t="str">
        <f t="shared" si="122"/>
        <v>TBH</v>
      </c>
      <c r="G132" s="126">
        <f t="shared" ref="G132:R132" si="135">($N43+IF(MONTH($R43)&lt;=G$95,$N43*$T43,0)+IF(MONTH($U43)&lt;=G$95,$N43*(1+$T43)*$W43,0))*G86</f>
        <v>0</v>
      </c>
      <c r="H132" s="126">
        <f t="shared" si="135"/>
        <v>0</v>
      </c>
      <c r="I132" s="126">
        <f t="shared" si="135"/>
        <v>0</v>
      </c>
      <c r="J132" s="126">
        <f t="shared" si="135"/>
        <v>0</v>
      </c>
      <c r="K132" s="126">
        <f t="shared" si="135"/>
        <v>0</v>
      </c>
      <c r="L132" s="126">
        <f t="shared" si="135"/>
        <v>0</v>
      </c>
      <c r="M132" s="126">
        <f t="shared" si="135"/>
        <v>0</v>
      </c>
      <c r="N132" s="126">
        <f t="shared" si="135"/>
        <v>0</v>
      </c>
      <c r="O132" s="126">
        <f t="shared" si="135"/>
        <v>0</v>
      </c>
      <c r="P132" s="126">
        <f t="shared" si="135"/>
        <v>0</v>
      </c>
      <c r="Q132" s="126">
        <f t="shared" si="135"/>
        <v>0</v>
      </c>
      <c r="R132" s="126">
        <f t="shared" si="135"/>
        <v>0</v>
      </c>
      <c r="S132" s="117"/>
      <c r="T132" s="127">
        <f t="shared" si="125"/>
        <v>0</v>
      </c>
      <c r="U132" s="127">
        <f t="shared" si="126"/>
        <v>0</v>
      </c>
      <c r="V132" s="127">
        <f t="shared" si="127"/>
        <v>0</v>
      </c>
      <c r="W132" s="127">
        <f t="shared" si="128"/>
        <v>0</v>
      </c>
      <c r="X132" s="128">
        <f t="shared" si="129"/>
        <v>0</v>
      </c>
    </row>
    <row r="133" spans="1:28" s="91" customFormat="1" hidden="1" outlineLevel="1">
      <c r="A133" s="23">
        <f t="shared" si="122"/>
        <v>37</v>
      </c>
      <c r="B133" s="23" t="str">
        <f t="shared" si="122"/>
        <v>TBH</v>
      </c>
      <c r="C133" s="23">
        <f t="shared" si="122"/>
        <v>0</v>
      </c>
      <c r="D133" s="23" t="str">
        <f t="shared" si="122"/>
        <v>Marketing</v>
      </c>
      <c r="E133" s="23" t="str">
        <f t="shared" si="122"/>
        <v>US</v>
      </c>
      <c r="F133" s="23" t="str">
        <f t="shared" si="122"/>
        <v>TBH</v>
      </c>
      <c r="G133" s="126">
        <f t="shared" ref="G133:R133" si="136">($N44+IF(MONTH($R44)&lt;=G$95,$N44*$T44,0)+IF(MONTH($U44)&lt;=G$95,$N44*(1+$T44)*$W44,0))*G87</f>
        <v>0</v>
      </c>
      <c r="H133" s="126">
        <f t="shared" si="136"/>
        <v>0</v>
      </c>
      <c r="I133" s="126">
        <f t="shared" si="136"/>
        <v>0</v>
      </c>
      <c r="J133" s="126">
        <f t="shared" si="136"/>
        <v>0</v>
      </c>
      <c r="K133" s="126">
        <f t="shared" si="136"/>
        <v>0</v>
      </c>
      <c r="L133" s="126">
        <f t="shared" si="136"/>
        <v>0</v>
      </c>
      <c r="M133" s="126">
        <f t="shared" si="136"/>
        <v>0</v>
      </c>
      <c r="N133" s="126">
        <f t="shared" si="136"/>
        <v>0</v>
      </c>
      <c r="O133" s="126">
        <f t="shared" si="136"/>
        <v>0</v>
      </c>
      <c r="P133" s="126">
        <f t="shared" si="136"/>
        <v>0</v>
      </c>
      <c r="Q133" s="126">
        <f t="shared" si="136"/>
        <v>0</v>
      </c>
      <c r="R133" s="126">
        <f t="shared" si="136"/>
        <v>0</v>
      </c>
      <c r="S133" s="117"/>
      <c r="T133" s="127">
        <f t="shared" si="125"/>
        <v>0</v>
      </c>
      <c r="U133" s="127">
        <f t="shared" si="126"/>
        <v>0</v>
      </c>
      <c r="V133" s="127">
        <f t="shared" si="127"/>
        <v>0</v>
      </c>
      <c r="W133" s="127">
        <f t="shared" si="128"/>
        <v>0</v>
      </c>
      <c r="X133" s="128">
        <f t="shared" si="129"/>
        <v>0</v>
      </c>
    </row>
    <row r="134" spans="1:28" s="91" customFormat="1" hidden="1" outlineLevel="1">
      <c r="A134" s="23">
        <f t="shared" si="122"/>
        <v>38</v>
      </c>
      <c r="B134" s="23" t="str">
        <f t="shared" si="122"/>
        <v>TBH</v>
      </c>
      <c r="C134" s="23">
        <f t="shared" si="122"/>
        <v>0</v>
      </c>
      <c r="D134" s="23" t="str">
        <f t="shared" si="122"/>
        <v>Marketing</v>
      </c>
      <c r="E134" s="23" t="str">
        <f t="shared" si="122"/>
        <v>US</v>
      </c>
      <c r="F134" s="23" t="str">
        <f t="shared" si="122"/>
        <v>TBH</v>
      </c>
      <c r="G134" s="126">
        <f t="shared" ref="G134:R134" si="137">($N45+IF(MONTH($R45)&lt;=G$95,$N45*$T45,0)+IF(MONTH($U45)&lt;=G$95,$N45*(1+$T45)*$W45,0))*G88</f>
        <v>0</v>
      </c>
      <c r="H134" s="126">
        <f t="shared" si="137"/>
        <v>0</v>
      </c>
      <c r="I134" s="126">
        <f t="shared" si="137"/>
        <v>0</v>
      </c>
      <c r="J134" s="126">
        <f t="shared" si="137"/>
        <v>0</v>
      </c>
      <c r="K134" s="126">
        <f t="shared" si="137"/>
        <v>0</v>
      </c>
      <c r="L134" s="126">
        <f t="shared" si="137"/>
        <v>0</v>
      </c>
      <c r="M134" s="126">
        <f t="shared" si="137"/>
        <v>0</v>
      </c>
      <c r="N134" s="126">
        <f t="shared" si="137"/>
        <v>0</v>
      </c>
      <c r="O134" s="126">
        <f t="shared" si="137"/>
        <v>0</v>
      </c>
      <c r="P134" s="126">
        <f t="shared" si="137"/>
        <v>0</v>
      </c>
      <c r="Q134" s="126">
        <f t="shared" si="137"/>
        <v>0</v>
      </c>
      <c r="R134" s="126">
        <f t="shared" si="137"/>
        <v>0</v>
      </c>
      <c r="S134" s="117"/>
      <c r="T134" s="127">
        <f t="shared" si="125"/>
        <v>0</v>
      </c>
      <c r="U134" s="127">
        <f t="shared" si="126"/>
        <v>0</v>
      </c>
      <c r="V134" s="127">
        <f t="shared" si="127"/>
        <v>0</v>
      </c>
      <c r="W134" s="127">
        <f t="shared" si="128"/>
        <v>0</v>
      </c>
      <c r="X134" s="128">
        <f t="shared" si="129"/>
        <v>0</v>
      </c>
    </row>
    <row r="135" spans="1:28" s="91" customFormat="1" hidden="1" outlineLevel="1">
      <c r="A135" s="23">
        <f t="shared" si="122"/>
        <v>39</v>
      </c>
      <c r="B135" s="23" t="str">
        <f t="shared" si="122"/>
        <v>TBH</v>
      </c>
      <c r="C135" s="23">
        <f t="shared" si="122"/>
        <v>0</v>
      </c>
      <c r="D135" s="23" t="str">
        <f t="shared" si="122"/>
        <v>Marketing</v>
      </c>
      <c r="E135" s="23" t="str">
        <f t="shared" si="122"/>
        <v>US</v>
      </c>
      <c r="F135" s="23" t="str">
        <f t="shared" si="122"/>
        <v>TBH</v>
      </c>
      <c r="G135" s="126">
        <f t="shared" ref="G135:R135" si="138">($N46+IF(MONTH($R46)&lt;=G$95,$N46*$T46,0)+IF(MONTH($U46)&lt;=G$95,$N46*(1+$T46)*$W46,0))*G89</f>
        <v>0</v>
      </c>
      <c r="H135" s="126">
        <f t="shared" si="138"/>
        <v>0</v>
      </c>
      <c r="I135" s="126">
        <f t="shared" si="138"/>
        <v>0</v>
      </c>
      <c r="J135" s="126">
        <f t="shared" si="138"/>
        <v>0</v>
      </c>
      <c r="K135" s="126">
        <f t="shared" si="138"/>
        <v>0</v>
      </c>
      <c r="L135" s="126">
        <f t="shared" si="138"/>
        <v>0</v>
      </c>
      <c r="M135" s="126">
        <f t="shared" si="138"/>
        <v>0</v>
      </c>
      <c r="N135" s="126">
        <f t="shared" si="138"/>
        <v>0</v>
      </c>
      <c r="O135" s="126">
        <f t="shared" si="138"/>
        <v>0</v>
      </c>
      <c r="P135" s="126">
        <f t="shared" si="138"/>
        <v>0</v>
      </c>
      <c r="Q135" s="126">
        <f t="shared" si="138"/>
        <v>0</v>
      </c>
      <c r="R135" s="126">
        <f t="shared" si="138"/>
        <v>0</v>
      </c>
      <c r="S135" s="117"/>
      <c r="T135" s="127">
        <f t="shared" si="125"/>
        <v>0</v>
      </c>
      <c r="U135" s="127">
        <f t="shared" si="126"/>
        <v>0</v>
      </c>
      <c r="V135" s="127">
        <f t="shared" si="127"/>
        <v>0</v>
      </c>
      <c r="W135" s="127">
        <f t="shared" si="128"/>
        <v>0</v>
      </c>
      <c r="X135" s="128">
        <f t="shared" si="129"/>
        <v>0</v>
      </c>
    </row>
    <row r="136" spans="1:28" hidden="1" collapsed="1">
      <c r="A136" s="28"/>
      <c r="B136" s="27"/>
      <c r="C136" s="27"/>
      <c r="D136" s="27"/>
      <c r="E136" s="27"/>
      <c r="F136" s="27"/>
      <c r="G136" s="118"/>
      <c r="H136" s="118"/>
      <c r="I136" s="118"/>
      <c r="J136" s="118"/>
      <c r="K136" s="118"/>
      <c r="L136" s="118"/>
      <c r="M136" s="118"/>
      <c r="N136" s="118"/>
      <c r="O136" s="118"/>
      <c r="P136" s="118"/>
      <c r="Q136" s="118"/>
      <c r="R136" s="118"/>
      <c r="T136" s="41"/>
      <c r="U136" s="40"/>
      <c r="V136" s="40"/>
      <c r="W136" s="40"/>
      <c r="X136" s="119"/>
    </row>
    <row r="137" spans="1:28" hidden="1">
      <c r="A137" s="22"/>
      <c r="B137" s="17"/>
      <c r="C137" s="17"/>
      <c r="D137" s="17"/>
      <c r="E137" s="17"/>
      <c r="F137" s="17"/>
      <c r="G137" s="129">
        <f t="shared" ref="G137:R137" si="139">SUM(G97:G136)</f>
        <v>39076.666666666672</v>
      </c>
      <c r="H137" s="129">
        <f t="shared" si="139"/>
        <v>41863.333333333336</v>
      </c>
      <c r="I137" s="129">
        <f t="shared" si="139"/>
        <v>54108.279569892475</v>
      </c>
      <c r="J137" s="129">
        <f t="shared" si="139"/>
        <v>61431.666666666672</v>
      </c>
      <c r="K137" s="129">
        <f t="shared" si="139"/>
        <v>63153.179000000004</v>
      </c>
      <c r="L137" s="129">
        <f t="shared" si="139"/>
        <v>63153.179000000004</v>
      </c>
      <c r="M137" s="129">
        <f t="shared" si="139"/>
        <v>63153.179000000004</v>
      </c>
      <c r="N137" s="129">
        <f t="shared" si="139"/>
        <v>63153.179000000004</v>
      </c>
      <c r="O137" s="129">
        <f t="shared" si="139"/>
        <v>63153.179000000004</v>
      </c>
      <c r="P137" s="129">
        <f t="shared" si="139"/>
        <v>63153.179000000004</v>
      </c>
      <c r="Q137" s="129">
        <f t="shared" si="139"/>
        <v>63153.179000000004</v>
      </c>
      <c r="R137" s="129">
        <f t="shared" si="139"/>
        <v>68153.179000000004</v>
      </c>
      <c r="S137" s="130"/>
      <c r="T137" s="129">
        <f>SUM(T97:T136)</f>
        <v>135048.27956989247</v>
      </c>
      <c r="U137" s="129">
        <f>SUM(U97:U136)</f>
        <v>187738.02466666666</v>
      </c>
      <c r="V137" s="129">
        <f>SUM(V97:V136)</f>
        <v>189459.53700000001</v>
      </c>
      <c r="W137" s="129">
        <f>SUM(W97:W136)</f>
        <v>194459.53700000001</v>
      </c>
      <c r="X137" s="129">
        <f>SUM(X97:X136)</f>
        <v>706705.37823655922</v>
      </c>
      <c r="AB137" s="131">
        <f>SUM(G137:R137)-SUM(T137:W137)+X137-SUM(T137:W137)</f>
        <v>0</v>
      </c>
    </row>
    <row r="138" spans="1:28" hidden="1">
      <c r="A138" s="22"/>
      <c r="B138" s="17"/>
      <c r="C138" s="17"/>
      <c r="D138" s="17"/>
      <c r="E138" s="17"/>
      <c r="F138" s="17"/>
      <c r="G138" s="16"/>
      <c r="H138" s="17"/>
      <c r="I138" s="13"/>
      <c r="J138" s="15"/>
      <c r="K138" s="18"/>
      <c r="L138" s="18"/>
      <c r="M138" s="19"/>
      <c r="N138" s="20"/>
      <c r="O138" s="20"/>
      <c r="P138" s="17"/>
      <c r="Q138" s="20"/>
      <c r="R138" s="21"/>
      <c r="S138" s="20"/>
      <c r="T138" s="16"/>
      <c r="U138" s="16"/>
      <c r="V138" s="14"/>
      <c r="W138" s="16"/>
      <c r="X138" s="132"/>
    </row>
    <row r="139" spans="1:28" hidden="1">
      <c r="A139" s="23"/>
      <c r="T139" s="14"/>
      <c r="U139" s="14"/>
      <c r="V139" s="14"/>
      <c r="W139" s="14"/>
      <c r="X139" s="132"/>
    </row>
    <row r="140" spans="1:28" hidden="1">
      <c r="A140" s="240" t="s">
        <v>64</v>
      </c>
      <c r="B140" s="240"/>
      <c r="C140" s="240"/>
      <c r="D140" s="240"/>
      <c r="E140" s="240"/>
      <c r="F140" s="240"/>
      <c r="G140" s="123">
        <v>1</v>
      </c>
      <c r="H140" s="123">
        <v>2</v>
      </c>
      <c r="I140" s="123">
        <v>3</v>
      </c>
      <c r="J140" s="123">
        <v>4</v>
      </c>
      <c r="K140" s="123">
        <v>5</v>
      </c>
      <c r="L140" s="123">
        <v>6</v>
      </c>
      <c r="M140" s="123">
        <v>7</v>
      </c>
      <c r="N140" s="123">
        <v>8</v>
      </c>
      <c r="O140" s="123">
        <v>9</v>
      </c>
      <c r="P140" s="123">
        <v>10</v>
      </c>
      <c r="Q140" s="123">
        <v>11</v>
      </c>
      <c r="R140" s="123">
        <v>12</v>
      </c>
      <c r="S140" s="20"/>
    </row>
    <row r="141" spans="1:28" hidden="1">
      <c r="A141" s="111" t="s">
        <v>19</v>
      </c>
      <c r="B141" s="111" t="s">
        <v>8</v>
      </c>
      <c r="C141" s="111" t="s">
        <v>3</v>
      </c>
      <c r="D141" s="112" t="s">
        <v>0</v>
      </c>
      <c r="E141" s="111" t="s">
        <v>9</v>
      </c>
      <c r="F141" s="111" t="s">
        <v>65</v>
      </c>
      <c r="G141" s="124" t="s">
        <v>40</v>
      </c>
      <c r="H141" s="124" t="s">
        <v>41</v>
      </c>
      <c r="I141" s="124" t="s">
        <v>42</v>
      </c>
      <c r="J141" s="124" t="s">
        <v>43</v>
      </c>
      <c r="K141" s="124" t="s">
        <v>44</v>
      </c>
      <c r="L141" s="124" t="s">
        <v>45</v>
      </c>
      <c r="M141" s="124" t="s">
        <v>46</v>
      </c>
      <c r="N141" s="124" t="s">
        <v>47</v>
      </c>
      <c r="O141" s="124" t="s">
        <v>48</v>
      </c>
      <c r="P141" s="124" t="s">
        <v>49</v>
      </c>
      <c r="Q141" s="124" t="s">
        <v>50</v>
      </c>
      <c r="R141" s="124" t="s">
        <v>51</v>
      </c>
      <c r="S141" s="23"/>
      <c r="T141" s="124" t="s">
        <v>59</v>
      </c>
      <c r="U141" s="124" t="s">
        <v>60</v>
      </c>
      <c r="V141" s="124" t="s">
        <v>61</v>
      </c>
      <c r="W141" s="124" t="s">
        <v>62</v>
      </c>
      <c r="X141" s="125">
        <v>2014</v>
      </c>
    </row>
    <row r="142" spans="1:28" hidden="1">
      <c r="A142" s="23">
        <f t="shared" ref="A142:E151" si="140">A97</f>
        <v>1</v>
      </c>
      <c r="B142" s="23">
        <f t="shared" si="140"/>
        <v>0</v>
      </c>
      <c r="C142" s="23" t="str">
        <f t="shared" si="140"/>
        <v>VP Marketing</v>
      </c>
      <c r="D142" s="23" t="str">
        <f t="shared" si="140"/>
        <v>Marketing</v>
      </c>
      <c r="E142" s="23" t="str">
        <f t="shared" si="140"/>
        <v>US</v>
      </c>
      <c r="F142" s="23" t="str">
        <f t="shared" ref="F142:F180" si="141">IF(X8&gt;0,"Bonus","No")</f>
        <v>Bonus</v>
      </c>
      <c r="G142" s="126">
        <f>IF($F142="Bonus",IF(G97&gt;0,$X8/12*G51,0),0)</f>
        <v>3750</v>
      </c>
      <c r="H142" s="126">
        <f t="shared" ref="H142:R142" si="142">IF($F142="Bonus",IF(H97&gt;0,$X8/12*H51,0),0)</f>
        <v>3750</v>
      </c>
      <c r="I142" s="126">
        <f t="shared" si="142"/>
        <v>3750</v>
      </c>
      <c r="J142" s="126">
        <f t="shared" si="142"/>
        <v>3750</v>
      </c>
      <c r="K142" s="126">
        <f t="shared" si="142"/>
        <v>3750</v>
      </c>
      <c r="L142" s="126">
        <f t="shared" si="142"/>
        <v>3750</v>
      </c>
      <c r="M142" s="126">
        <f t="shared" si="142"/>
        <v>3750</v>
      </c>
      <c r="N142" s="126">
        <f t="shared" si="142"/>
        <v>3750</v>
      </c>
      <c r="O142" s="126">
        <f t="shared" si="142"/>
        <v>3750</v>
      </c>
      <c r="P142" s="126">
        <f t="shared" si="142"/>
        <v>3750</v>
      </c>
      <c r="Q142" s="126">
        <f t="shared" si="142"/>
        <v>3750</v>
      </c>
      <c r="R142" s="126">
        <f t="shared" si="142"/>
        <v>3750</v>
      </c>
      <c r="S142" s="25"/>
      <c r="T142" s="127">
        <f>SUM(G142:I142)</f>
        <v>11250</v>
      </c>
      <c r="U142" s="127">
        <f>SUM(J142:L142)</f>
        <v>11250</v>
      </c>
      <c r="V142" s="127">
        <f>SUM(M142:O142)</f>
        <v>11250</v>
      </c>
      <c r="W142" s="127">
        <f>SUM(P142:R142)</f>
        <v>11250</v>
      </c>
      <c r="X142" s="128">
        <f>SUM(T142:W142)</f>
        <v>45000</v>
      </c>
      <c r="Z142" s="231">
        <f>X142-X8*Y8/12</f>
        <v>0</v>
      </c>
    </row>
    <row r="143" spans="1:28" hidden="1">
      <c r="A143" s="23">
        <f t="shared" si="140"/>
        <v>2</v>
      </c>
      <c r="B143" s="23">
        <f t="shared" si="140"/>
        <v>0</v>
      </c>
      <c r="C143" s="23" t="str">
        <f t="shared" si="140"/>
        <v>Marketing Manager</v>
      </c>
      <c r="D143" s="23" t="str">
        <f t="shared" si="140"/>
        <v>Marketing</v>
      </c>
      <c r="E143" s="23" t="str">
        <f t="shared" si="140"/>
        <v>US</v>
      </c>
      <c r="F143" s="23" t="str">
        <f t="shared" si="141"/>
        <v>Bonus</v>
      </c>
      <c r="G143" s="126">
        <f t="shared" ref="G143:R143" si="143">IF($F143="Bonus",IF(G98&gt;0,$X9/12*G52,0),0)</f>
        <v>583.33333333333337</v>
      </c>
      <c r="H143" s="126">
        <f t="shared" si="143"/>
        <v>583.33333333333337</v>
      </c>
      <c r="I143" s="126">
        <f t="shared" si="143"/>
        <v>583.33333333333337</v>
      </c>
      <c r="J143" s="126">
        <f t="shared" si="143"/>
        <v>583.33333333333337</v>
      </c>
      <c r="K143" s="126">
        <f t="shared" si="143"/>
        <v>583.33333333333337</v>
      </c>
      <c r="L143" s="126">
        <f t="shared" si="143"/>
        <v>583.33333333333337</v>
      </c>
      <c r="M143" s="126">
        <f t="shared" si="143"/>
        <v>583.33333333333337</v>
      </c>
      <c r="N143" s="126">
        <f t="shared" si="143"/>
        <v>583.33333333333337</v>
      </c>
      <c r="O143" s="126">
        <f t="shared" si="143"/>
        <v>583.33333333333337</v>
      </c>
      <c r="P143" s="126">
        <f t="shared" si="143"/>
        <v>583.33333333333337</v>
      </c>
      <c r="Q143" s="126">
        <f t="shared" si="143"/>
        <v>583.33333333333337</v>
      </c>
      <c r="R143" s="126">
        <f t="shared" si="143"/>
        <v>583.33333333333337</v>
      </c>
      <c r="S143" s="25"/>
      <c r="T143" s="127">
        <f t="shared" ref="T143:T180" si="144">SUM(G143:I143)</f>
        <v>1750</v>
      </c>
      <c r="U143" s="127">
        <f t="shared" ref="U143:U180" si="145">SUM(J143:L143)</f>
        <v>1750</v>
      </c>
      <c r="V143" s="127">
        <f t="shared" ref="V143:V180" si="146">SUM(M143:O143)</f>
        <v>1750</v>
      </c>
      <c r="W143" s="127">
        <f t="shared" ref="W143:W180" si="147">SUM(P143:R143)</f>
        <v>1750</v>
      </c>
      <c r="X143" s="128">
        <f t="shared" ref="X143:X180" si="148">SUM(T143:W143)</f>
        <v>7000</v>
      </c>
      <c r="Z143" s="231">
        <f t="shared" ref="Z143:Z182" si="149">X143-X9*Y9/12</f>
        <v>0</v>
      </c>
    </row>
    <row r="144" spans="1:28" hidden="1">
      <c r="A144" s="23">
        <f t="shared" si="140"/>
        <v>3</v>
      </c>
      <c r="B144" s="23">
        <f t="shared" si="140"/>
        <v>0</v>
      </c>
      <c r="C144" s="23" t="str">
        <f t="shared" si="140"/>
        <v>Product Marketing Manager</v>
      </c>
      <c r="D144" s="23" t="str">
        <f t="shared" si="140"/>
        <v>Marketing</v>
      </c>
      <c r="E144" s="23" t="str">
        <f t="shared" si="140"/>
        <v>US</v>
      </c>
      <c r="F144" s="23" t="str">
        <f t="shared" si="141"/>
        <v>Bonus</v>
      </c>
      <c r="G144" s="126">
        <f t="shared" ref="G144:R144" si="150">IF($F144="Bonus",IF(G99&gt;0,$X10/12*G53,0),0)</f>
        <v>750</v>
      </c>
      <c r="H144" s="126">
        <f t="shared" si="150"/>
        <v>750</v>
      </c>
      <c r="I144" s="126">
        <f t="shared" si="150"/>
        <v>750</v>
      </c>
      <c r="J144" s="126">
        <f t="shared" si="150"/>
        <v>750</v>
      </c>
      <c r="K144" s="126">
        <f t="shared" si="150"/>
        <v>750</v>
      </c>
      <c r="L144" s="126">
        <f t="shared" si="150"/>
        <v>750</v>
      </c>
      <c r="M144" s="126">
        <f t="shared" si="150"/>
        <v>750</v>
      </c>
      <c r="N144" s="126">
        <f t="shared" si="150"/>
        <v>750</v>
      </c>
      <c r="O144" s="126">
        <f t="shared" si="150"/>
        <v>750</v>
      </c>
      <c r="P144" s="126">
        <f t="shared" si="150"/>
        <v>750</v>
      </c>
      <c r="Q144" s="126">
        <f t="shared" si="150"/>
        <v>750</v>
      </c>
      <c r="R144" s="126">
        <f t="shared" si="150"/>
        <v>750</v>
      </c>
      <c r="S144" s="25"/>
      <c r="T144" s="127">
        <f t="shared" si="144"/>
        <v>2250</v>
      </c>
      <c r="U144" s="127">
        <f t="shared" si="145"/>
        <v>2250</v>
      </c>
      <c r="V144" s="127">
        <f t="shared" si="146"/>
        <v>2250</v>
      </c>
      <c r="W144" s="127">
        <f t="shared" si="147"/>
        <v>2250</v>
      </c>
      <c r="X144" s="128">
        <f t="shared" si="148"/>
        <v>9000</v>
      </c>
      <c r="Z144" s="231">
        <f t="shared" si="149"/>
        <v>0</v>
      </c>
    </row>
    <row r="145" spans="1:26" hidden="1">
      <c r="A145" s="23">
        <f t="shared" si="140"/>
        <v>4</v>
      </c>
      <c r="B145" s="23">
        <f t="shared" si="140"/>
        <v>0</v>
      </c>
      <c r="C145" s="23" t="str">
        <f t="shared" si="140"/>
        <v>Product Marketing Director</v>
      </c>
      <c r="D145" s="23" t="str">
        <f t="shared" si="140"/>
        <v>Marketing</v>
      </c>
      <c r="E145" s="23" t="str">
        <f t="shared" si="140"/>
        <v>US</v>
      </c>
      <c r="F145" s="23" t="str">
        <f t="shared" si="141"/>
        <v>Bonus</v>
      </c>
      <c r="G145" s="126">
        <f t="shared" ref="G145:R145" si="151">IF($F145="Bonus",IF(G100&gt;0,$X11/12*G54,0),0)</f>
        <v>0</v>
      </c>
      <c r="H145" s="126">
        <f t="shared" si="151"/>
        <v>0</v>
      </c>
      <c r="I145" s="126">
        <f t="shared" si="151"/>
        <v>564.51612903225805</v>
      </c>
      <c r="J145" s="126">
        <f t="shared" si="151"/>
        <v>1250</v>
      </c>
      <c r="K145" s="126">
        <f t="shared" si="151"/>
        <v>1250</v>
      </c>
      <c r="L145" s="126">
        <f t="shared" si="151"/>
        <v>1250</v>
      </c>
      <c r="M145" s="126">
        <f t="shared" si="151"/>
        <v>1250</v>
      </c>
      <c r="N145" s="126">
        <f t="shared" si="151"/>
        <v>1250</v>
      </c>
      <c r="O145" s="126">
        <f t="shared" si="151"/>
        <v>1250</v>
      </c>
      <c r="P145" s="126">
        <f t="shared" si="151"/>
        <v>1250</v>
      </c>
      <c r="Q145" s="126">
        <f t="shared" si="151"/>
        <v>1250</v>
      </c>
      <c r="R145" s="126">
        <f t="shared" si="151"/>
        <v>1250</v>
      </c>
      <c r="S145" s="25"/>
      <c r="T145" s="127">
        <f t="shared" si="144"/>
        <v>564.51612903225805</v>
      </c>
      <c r="U145" s="127">
        <f t="shared" si="145"/>
        <v>3750</v>
      </c>
      <c r="V145" s="127">
        <f t="shared" si="146"/>
        <v>3750</v>
      </c>
      <c r="W145" s="127">
        <f t="shared" si="147"/>
        <v>3750</v>
      </c>
      <c r="X145" s="128">
        <f t="shared" si="148"/>
        <v>11814.516129032258</v>
      </c>
      <c r="Z145" s="231">
        <f t="shared" si="149"/>
        <v>1250</v>
      </c>
    </row>
    <row r="146" spans="1:26" hidden="1">
      <c r="A146" s="23">
        <f t="shared" si="140"/>
        <v>5</v>
      </c>
      <c r="B146" s="23">
        <f t="shared" si="140"/>
        <v>0</v>
      </c>
      <c r="C146" s="23" t="str">
        <f t="shared" si="140"/>
        <v>Lead Development Rep</v>
      </c>
      <c r="D146" s="23" t="str">
        <f t="shared" si="140"/>
        <v>Marketing</v>
      </c>
      <c r="E146" s="23" t="str">
        <f t="shared" si="140"/>
        <v>US</v>
      </c>
      <c r="F146" s="23" t="str">
        <f t="shared" si="141"/>
        <v>Bonus</v>
      </c>
      <c r="G146" s="126">
        <f t="shared" ref="G146:R146" si="152">IF($F146="Bonus",IF(G101&gt;0,$X12/12*G55,0),0)</f>
        <v>0</v>
      </c>
      <c r="H146" s="126">
        <f t="shared" si="152"/>
        <v>0</v>
      </c>
      <c r="I146" s="126">
        <f t="shared" si="152"/>
        <v>2258.0645161290322</v>
      </c>
      <c r="J146" s="126">
        <f t="shared" si="152"/>
        <v>2500</v>
      </c>
      <c r="K146" s="126">
        <f t="shared" si="152"/>
        <v>2500</v>
      </c>
      <c r="L146" s="126">
        <f t="shared" si="152"/>
        <v>2500</v>
      </c>
      <c r="M146" s="126">
        <f t="shared" si="152"/>
        <v>2500</v>
      </c>
      <c r="N146" s="126">
        <f t="shared" si="152"/>
        <v>2500</v>
      </c>
      <c r="O146" s="126">
        <f t="shared" si="152"/>
        <v>2500</v>
      </c>
      <c r="P146" s="126">
        <f t="shared" si="152"/>
        <v>2500</v>
      </c>
      <c r="Q146" s="126">
        <f t="shared" si="152"/>
        <v>2500</v>
      </c>
      <c r="R146" s="126">
        <f t="shared" si="152"/>
        <v>2500</v>
      </c>
      <c r="S146" s="25"/>
      <c r="T146" s="127">
        <f t="shared" si="144"/>
        <v>2258.0645161290322</v>
      </c>
      <c r="U146" s="127">
        <f t="shared" si="145"/>
        <v>7500</v>
      </c>
      <c r="V146" s="127">
        <f t="shared" si="146"/>
        <v>7500</v>
      </c>
      <c r="W146" s="127">
        <f t="shared" si="147"/>
        <v>7500</v>
      </c>
      <c r="X146" s="128">
        <f t="shared" si="148"/>
        <v>24758.06451612903</v>
      </c>
      <c r="Z146" s="231">
        <f t="shared" si="149"/>
        <v>2500</v>
      </c>
    </row>
    <row r="147" spans="1:26" hidden="1">
      <c r="A147" s="23">
        <f t="shared" si="140"/>
        <v>6</v>
      </c>
      <c r="B147" s="23">
        <f t="shared" si="140"/>
        <v>0</v>
      </c>
      <c r="C147" s="23" t="str">
        <f t="shared" si="140"/>
        <v>Marketing Coordinator</v>
      </c>
      <c r="D147" s="23" t="str">
        <f t="shared" si="140"/>
        <v>Marketing</v>
      </c>
      <c r="E147" s="23" t="str">
        <f t="shared" si="140"/>
        <v>US</v>
      </c>
      <c r="F147" s="23" t="str">
        <f t="shared" si="141"/>
        <v>Bonus</v>
      </c>
      <c r="G147" s="126">
        <f t="shared" ref="G147:R147" si="153">IF($F147="Bonus",IF(G102&gt;0,$X13/12*G56,0),0)</f>
        <v>0</v>
      </c>
      <c r="H147" s="126">
        <f t="shared" si="153"/>
        <v>153.2258064516129</v>
      </c>
      <c r="I147" s="126">
        <f t="shared" si="153"/>
        <v>250</v>
      </c>
      <c r="J147" s="126">
        <f t="shared" si="153"/>
        <v>250</v>
      </c>
      <c r="K147" s="126">
        <f t="shared" si="153"/>
        <v>250</v>
      </c>
      <c r="L147" s="126">
        <f t="shared" si="153"/>
        <v>250</v>
      </c>
      <c r="M147" s="126">
        <f t="shared" si="153"/>
        <v>250</v>
      </c>
      <c r="N147" s="126">
        <f t="shared" si="153"/>
        <v>250</v>
      </c>
      <c r="O147" s="126">
        <f t="shared" si="153"/>
        <v>250</v>
      </c>
      <c r="P147" s="126">
        <f t="shared" si="153"/>
        <v>250</v>
      </c>
      <c r="Q147" s="126">
        <f t="shared" si="153"/>
        <v>250</v>
      </c>
      <c r="R147" s="126">
        <f t="shared" si="153"/>
        <v>250</v>
      </c>
      <c r="S147" s="25"/>
      <c r="T147" s="127">
        <f t="shared" si="144"/>
        <v>403.22580645161293</v>
      </c>
      <c r="U147" s="127">
        <f t="shared" si="145"/>
        <v>750</v>
      </c>
      <c r="V147" s="127">
        <f t="shared" si="146"/>
        <v>750</v>
      </c>
      <c r="W147" s="127">
        <f t="shared" si="147"/>
        <v>750</v>
      </c>
      <c r="X147" s="128">
        <f t="shared" si="148"/>
        <v>2653.2258064516127</v>
      </c>
      <c r="Z147" s="231">
        <f t="shared" si="149"/>
        <v>0</v>
      </c>
    </row>
    <row r="148" spans="1:26" hidden="1">
      <c r="A148" s="23">
        <f t="shared" si="140"/>
        <v>7</v>
      </c>
      <c r="B148" s="23" t="str">
        <f t="shared" si="140"/>
        <v>TBH</v>
      </c>
      <c r="C148" s="23" t="str">
        <f t="shared" si="140"/>
        <v>Lead Development Rep</v>
      </c>
      <c r="D148" s="23" t="str">
        <f t="shared" si="140"/>
        <v>Marketing</v>
      </c>
      <c r="E148" s="23" t="str">
        <f t="shared" si="140"/>
        <v>US</v>
      </c>
      <c r="F148" s="23" t="str">
        <f t="shared" si="141"/>
        <v>Bonus</v>
      </c>
      <c r="G148" s="126">
        <f t="shared" ref="G148:R148" si="154">IF($F148="Bonus",IF(G103&gt;0,$X14/12*G57,0),0)</f>
        <v>0</v>
      </c>
      <c r="H148" s="126">
        <f t="shared" si="154"/>
        <v>0</v>
      </c>
      <c r="I148" s="126">
        <f t="shared" si="154"/>
        <v>0</v>
      </c>
      <c r="J148" s="126">
        <f t="shared" si="154"/>
        <v>0</v>
      </c>
      <c r="K148" s="126">
        <f t="shared" si="154"/>
        <v>0</v>
      </c>
      <c r="L148" s="126">
        <f t="shared" si="154"/>
        <v>0</v>
      </c>
      <c r="M148" s="126">
        <f t="shared" si="154"/>
        <v>0</v>
      </c>
      <c r="N148" s="126">
        <f t="shared" si="154"/>
        <v>0</v>
      </c>
      <c r="O148" s="126">
        <f t="shared" si="154"/>
        <v>0</v>
      </c>
      <c r="P148" s="126">
        <f t="shared" si="154"/>
        <v>0</v>
      </c>
      <c r="Q148" s="126">
        <f t="shared" si="154"/>
        <v>0</v>
      </c>
      <c r="R148" s="126">
        <f t="shared" si="154"/>
        <v>2419.3548387096776</v>
      </c>
      <c r="S148" s="25"/>
      <c r="T148" s="127">
        <f t="shared" si="144"/>
        <v>0</v>
      </c>
      <c r="U148" s="127">
        <f t="shared" si="145"/>
        <v>0</v>
      </c>
      <c r="V148" s="127">
        <f t="shared" si="146"/>
        <v>0</v>
      </c>
      <c r="W148" s="127">
        <f t="shared" si="147"/>
        <v>2419.3548387096776</v>
      </c>
      <c r="X148" s="128">
        <f t="shared" si="148"/>
        <v>2419.3548387096776</v>
      </c>
      <c r="Z148" s="231">
        <f t="shared" si="149"/>
        <v>0</v>
      </c>
    </row>
    <row r="149" spans="1:26" hidden="1">
      <c r="A149" s="23">
        <f t="shared" si="140"/>
        <v>8</v>
      </c>
      <c r="B149" s="23" t="str">
        <f t="shared" si="140"/>
        <v>TBH</v>
      </c>
      <c r="C149" s="23">
        <f t="shared" si="140"/>
        <v>0</v>
      </c>
      <c r="D149" s="23" t="str">
        <f t="shared" si="140"/>
        <v>Marketing</v>
      </c>
      <c r="E149" s="23" t="str">
        <f t="shared" si="140"/>
        <v>US</v>
      </c>
      <c r="F149" s="23" t="str">
        <f t="shared" si="141"/>
        <v>No</v>
      </c>
      <c r="G149" s="126">
        <f t="shared" ref="G149:R152" si="155">IF($F149="Bonus",IF(G104&gt;0,$X15/$Y15*G58,0),0)</f>
        <v>0</v>
      </c>
      <c r="H149" s="126">
        <f t="shared" si="155"/>
        <v>0</v>
      </c>
      <c r="I149" s="126">
        <f t="shared" si="155"/>
        <v>0</v>
      </c>
      <c r="J149" s="126">
        <f t="shared" si="155"/>
        <v>0</v>
      </c>
      <c r="K149" s="126">
        <f t="shared" si="155"/>
        <v>0</v>
      </c>
      <c r="L149" s="126">
        <f t="shared" si="155"/>
        <v>0</v>
      </c>
      <c r="M149" s="126">
        <f t="shared" si="155"/>
        <v>0</v>
      </c>
      <c r="N149" s="126">
        <f t="shared" si="155"/>
        <v>0</v>
      </c>
      <c r="O149" s="126">
        <f t="shared" si="155"/>
        <v>0</v>
      </c>
      <c r="P149" s="126">
        <f t="shared" si="155"/>
        <v>0</v>
      </c>
      <c r="Q149" s="126">
        <f t="shared" si="155"/>
        <v>0</v>
      </c>
      <c r="R149" s="126">
        <f t="shared" si="155"/>
        <v>0</v>
      </c>
      <c r="S149" s="25"/>
      <c r="T149" s="127">
        <f t="shared" si="144"/>
        <v>0</v>
      </c>
      <c r="U149" s="127">
        <f t="shared" si="145"/>
        <v>0</v>
      </c>
      <c r="V149" s="127">
        <f t="shared" si="146"/>
        <v>0</v>
      </c>
      <c r="W149" s="127">
        <f t="shared" si="147"/>
        <v>0</v>
      </c>
      <c r="X149" s="128">
        <f t="shared" si="148"/>
        <v>0</v>
      </c>
      <c r="Z149" s="232" t="e">
        <f t="shared" si="149"/>
        <v>#VALUE!</v>
      </c>
    </row>
    <row r="150" spans="1:26" hidden="1">
      <c r="A150" s="23">
        <f t="shared" si="140"/>
        <v>9</v>
      </c>
      <c r="B150" s="23" t="str">
        <f t="shared" si="140"/>
        <v>TBH</v>
      </c>
      <c r="C150" s="23">
        <f t="shared" si="140"/>
        <v>0</v>
      </c>
      <c r="D150" s="23" t="str">
        <f t="shared" si="140"/>
        <v>Marketing</v>
      </c>
      <c r="E150" s="23" t="str">
        <f t="shared" si="140"/>
        <v>US</v>
      </c>
      <c r="F150" s="23" t="str">
        <f t="shared" si="141"/>
        <v>No</v>
      </c>
      <c r="G150" s="126">
        <f t="shared" si="155"/>
        <v>0</v>
      </c>
      <c r="H150" s="126">
        <f t="shared" si="155"/>
        <v>0</v>
      </c>
      <c r="I150" s="126">
        <f t="shared" si="155"/>
        <v>0</v>
      </c>
      <c r="J150" s="126">
        <f t="shared" si="155"/>
        <v>0</v>
      </c>
      <c r="K150" s="126">
        <f t="shared" si="155"/>
        <v>0</v>
      </c>
      <c r="L150" s="126">
        <f t="shared" si="155"/>
        <v>0</v>
      </c>
      <c r="M150" s="126">
        <f t="shared" si="155"/>
        <v>0</v>
      </c>
      <c r="N150" s="126">
        <f t="shared" si="155"/>
        <v>0</v>
      </c>
      <c r="O150" s="126">
        <f t="shared" si="155"/>
        <v>0</v>
      </c>
      <c r="P150" s="126">
        <f t="shared" si="155"/>
        <v>0</v>
      </c>
      <c r="Q150" s="126">
        <f t="shared" si="155"/>
        <v>0</v>
      </c>
      <c r="R150" s="126">
        <f t="shared" si="155"/>
        <v>0</v>
      </c>
      <c r="S150" s="25"/>
      <c r="T150" s="127">
        <f t="shared" si="144"/>
        <v>0</v>
      </c>
      <c r="U150" s="127">
        <f t="shared" si="145"/>
        <v>0</v>
      </c>
      <c r="V150" s="127">
        <f t="shared" si="146"/>
        <v>0</v>
      </c>
      <c r="W150" s="127">
        <f t="shared" si="147"/>
        <v>0</v>
      </c>
      <c r="X150" s="128">
        <f t="shared" si="148"/>
        <v>0</v>
      </c>
      <c r="Z150" s="232" t="e">
        <f t="shared" si="149"/>
        <v>#VALUE!</v>
      </c>
    </row>
    <row r="151" spans="1:26" hidden="1">
      <c r="A151" s="23">
        <f t="shared" si="140"/>
        <v>10</v>
      </c>
      <c r="B151" s="23" t="str">
        <f t="shared" si="140"/>
        <v>TBH</v>
      </c>
      <c r="C151" s="23">
        <f t="shared" si="140"/>
        <v>0</v>
      </c>
      <c r="D151" s="23" t="str">
        <f t="shared" si="140"/>
        <v>Marketing</v>
      </c>
      <c r="E151" s="23" t="str">
        <f t="shared" si="140"/>
        <v>US</v>
      </c>
      <c r="F151" s="23" t="str">
        <f t="shared" si="141"/>
        <v>No</v>
      </c>
      <c r="G151" s="126">
        <f t="shared" si="155"/>
        <v>0</v>
      </c>
      <c r="H151" s="126">
        <f t="shared" si="155"/>
        <v>0</v>
      </c>
      <c r="I151" s="126">
        <f t="shared" si="155"/>
        <v>0</v>
      </c>
      <c r="J151" s="126">
        <f t="shared" si="155"/>
        <v>0</v>
      </c>
      <c r="K151" s="126">
        <f t="shared" si="155"/>
        <v>0</v>
      </c>
      <c r="L151" s="126">
        <f t="shared" si="155"/>
        <v>0</v>
      </c>
      <c r="M151" s="126">
        <f t="shared" si="155"/>
        <v>0</v>
      </c>
      <c r="N151" s="126">
        <f t="shared" si="155"/>
        <v>0</v>
      </c>
      <c r="O151" s="126">
        <f t="shared" si="155"/>
        <v>0</v>
      </c>
      <c r="P151" s="126">
        <f t="shared" si="155"/>
        <v>0</v>
      </c>
      <c r="Q151" s="126">
        <f t="shared" si="155"/>
        <v>0</v>
      </c>
      <c r="R151" s="126">
        <f t="shared" si="155"/>
        <v>0</v>
      </c>
      <c r="S151" s="25"/>
      <c r="T151" s="127">
        <f t="shared" si="144"/>
        <v>0</v>
      </c>
      <c r="U151" s="127">
        <f t="shared" si="145"/>
        <v>0</v>
      </c>
      <c r="V151" s="127">
        <f t="shared" si="146"/>
        <v>0</v>
      </c>
      <c r="W151" s="127">
        <f t="shared" si="147"/>
        <v>0</v>
      </c>
      <c r="X151" s="128">
        <f t="shared" si="148"/>
        <v>0</v>
      </c>
      <c r="Z151" s="232" t="e">
        <f t="shared" si="149"/>
        <v>#VALUE!</v>
      </c>
    </row>
    <row r="152" spans="1:26" hidden="1">
      <c r="A152" s="23">
        <f t="shared" ref="A152:E161" si="156">A107</f>
        <v>11</v>
      </c>
      <c r="B152" s="23" t="str">
        <f t="shared" si="156"/>
        <v>TBH</v>
      </c>
      <c r="C152" s="23">
        <f t="shared" si="156"/>
        <v>0</v>
      </c>
      <c r="D152" s="23" t="str">
        <f t="shared" si="156"/>
        <v>Marketing</v>
      </c>
      <c r="E152" s="23" t="str">
        <f t="shared" si="156"/>
        <v>US</v>
      </c>
      <c r="F152" s="23" t="str">
        <f t="shared" si="141"/>
        <v>No</v>
      </c>
      <c r="G152" s="126">
        <f t="shared" si="155"/>
        <v>0</v>
      </c>
      <c r="H152" s="126">
        <f t="shared" si="155"/>
        <v>0</v>
      </c>
      <c r="I152" s="126">
        <f t="shared" si="155"/>
        <v>0</v>
      </c>
      <c r="J152" s="126">
        <f t="shared" si="155"/>
        <v>0</v>
      </c>
      <c r="K152" s="126">
        <f t="shared" si="155"/>
        <v>0</v>
      </c>
      <c r="L152" s="126">
        <f t="shared" si="155"/>
        <v>0</v>
      </c>
      <c r="M152" s="126">
        <f t="shared" si="155"/>
        <v>0</v>
      </c>
      <c r="N152" s="126">
        <f t="shared" si="155"/>
        <v>0</v>
      </c>
      <c r="O152" s="126">
        <f t="shared" si="155"/>
        <v>0</v>
      </c>
      <c r="P152" s="126">
        <f t="shared" si="155"/>
        <v>0</v>
      </c>
      <c r="Q152" s="126">
        <f t="shared" si="155"/>
        <v>0</v>
      </c>
      <c r="R152" s="126">
        <f t="shared" si="155"/>
        <v>0</v>
      </c>
      <c r="S152" s="25"/>
      <c r="T152" s="127">
        <f t="shared" si="144"/>
        <v>0</v>
      </c>
      <c r="U152" s="127">
        <f t="shared" si="145"/>
        <v>0</v>
      </c>
      <c r="V152" s="127">
        <f t="shared" si="146"/>
        <v>0</v>
      </c>
      <c r="W152" s="127">
        <f t="shared" si="147"/>
        <v>0</v>
      </c>
      <c r="X152" s="128">
        <f t="shared" si="148"/>
        <v>0</v>
      </c>
      <c r="Z152" s="232" t="e">
        <f t="shared" si="149"/>
        <v>#VALUE!</v>
      </c>
    </row>
    <row r="153" spans="1:26" hidden="1" outlineLevel="1">
      <c r="A153" s="23">
        <f t="shared" si="156"/>
        <v>12</v>
      </c>
      <c r="B153" s="23" t="str">
        <f t="shared" si="156"/>
        <v>TBH</v>
      </c>
      <c r="C153" s="23">
        <f t="shared" si="156"/>
        <v>0</v>
      </c>
      <c r="D153" s="23" t="str">
        <f t="shared" si="156"/>
        <v>Marketing</v>
      </c>
      <c r="E153" s="23" t="str">
        <f t="shared" si="156"/>
        <v>US</v>
      </c>
      <c r="F153" s="23" t="str">
        <f t="shared" si="141"/>
        <v>No</v>
      </c>
      <c r="G153" s="127">
        <f t="shared" ref="G153:R153" si="157">IF($F153="Bonus",IF(G108&gt;0,$X19/12*G62,0),0)</f>
        <v>0</v>
      </c>
      <c r="H153" s="127">
        <f t="shared" si="157"/>
        <v>0</v>
      </c>
      <c r="I153" s="127">
        <f t="shared" si="157"/>
        <v>0</v>
      </c>
      <c r="J153" s="127">
        <f t="shared" si="157"/>
        <v>0</v>
      </c>
      <c r="K153" s="127">
        <f t="shared" si="157"/>
        <v>0</v>
      </c>
      <c r="L153" s="127">
        <f t="shared" si="157"/>
        <v>0</v>
      </c>
      <c r="M153" s="127">
        <f t="shared" si="157"/>
        <v>0</v>
      </c>
      <c r="N153" s="127">
        <f t="shared" si="157"/>
        <v>0</v>
      </c>
      <c r="O153" s="127">
        <f t="shared" si="157"/>
        <v>0</v>
      </c>
      <c r="P153" s="127">
        <f t="shared" si="157"/>
        <v>0</v>
      </c>
      <c r="Q153" s="127">
        <f t="shared" si="157"/>
        <v>0</v>
      </c>
      <c r="R153" s="127">
        <f t="shared" si="157"/>
        <v>0</v>
      </c>
      <c r="S153" s="25"/>
      <c r="T153" s="127">
        <f t="shared" si="144"/>
        <v>0</v>
      </c>
      <c r="U153" s="127">
        <f t="shared" si="145"/>
        <v>0</v>
      </c>
      <c r="V153" s="127">
        <f t="shared" si="146"/>
        <v>0</v>
      </c>
      <c r="W153" s="127">
        <f t="shared" si="147"/>
        <v>0</v>
      </c>
      <c r="X153" s="128">
        <f t="shared" si="148"/>
        <v>0</v>
      </c>
      <c r="Z153" s="232" t="e">
        <f t="shared" si="149"/>
        <v>#VALUE!</v>
      </c>
    </row>
    <row r="154" spans="1:26" hidden="1" outlineLevel="1">
      <c r="A154" s="23">
        <f t="shared" si="156"/>
        <v>13</v>
      </c>
      <c r="B154" s="23" t="str">
        <f t="shared" si="156"/>
        <v>TBH</v>
      </c>
      <c r="C154" s="23">
        <f t="shared" si="156"/>
        <v>0</v>
      </c>
      <c r="D154" s="23" t="str">
        <f t="shared" si="156"/>
        <v>Marketing</v>
      </c>
      <c r="E154" s="23" t="str">
        <f t="shared" si="156"/>
        <v>US</v>
      </c>
      <c r="F154" s="23" t="str">
        <f t="shared" si="141"/>
        <v>No</v>
      </c>
      <c r="G154" s="127">
        <f t="shared" ref="G154:R154" si="158">IF($F154="Bonus",IF(G109&gt;0,$X20/12*G63,0),0)</f>
        <v>0</v>
      </c>
      <c r="H154" s="127">
        <f t="shared" si="158"/>
        <v>0</v>
      </c>
      <c r="I154" s="127">
        <f t="shared" si="158"/>
        <v>0</v>
      </c>
      <c r="J154" s="127">
        <f t="shared" si="158"/>
        <v>0</v>
      </c>
      <c r="K154" s="127">
        <f t="shared" si="158"/>
        <v>0</v>
      </c>
      <c r="L154" s="127">
        <f t="shared" si="158"/>
        <v>0</v>
      </c>
      <c r="M154" s="127">
        <f t="shared" si="158"/>
        <v>0</v>
      </c>
      <c r="N154" s="127">
        <f t="shared" si="158"/>
        <v>0</v>
      </c>
      <c r="O154" s="127">
        <f t="shared" si="158"/>
        <v>0</v>
      </c>
      <c r="P154" s="127">
        <f t="shared" si="158"/>
        <v>0</v>
      </c>
      <c r="Q154" s="127">
        <f t="shared" si="158"/>
        <v>0</v>
      </c>
      <c r="R154" s="127">
        <f t="shared" si="158"/>
        <v>0</v>
      </c>
      <c r="S154" s="25"/>
      <c r="T154" s="127">
        <f t="shared" si="144"/>
        <v>0</v>
      </c>
      <c r="U154" s="127">
        <f t="shared" si="145"/>
        <v>0</v>
      </c>
      <c r="V154" s="127">
        <f t="shared" si="146"/>
        <v>0</v>
      </c>
      <c r="W154" s="127">
        <f t="shared" si="147"/>
        <v>0</v>
      </c>
      <c r="X154" s="128">
        <f t="shared" si="148"/>
        <v>0</v>
      </c>
      <c r="Z154" s="232" t="e">
        <f t="shared" si="149"/>
        <v>#VALUE!</v>
      </c>
    </row>
    <row r="155" spans="1:26" hidden="1" outlineLevel="1">
      <c r="A155" s="23">
        <f t="shared" si="156"/>
        <v>14</v>
      </c>
      <c r="B155" s="23" t="str">
        <f t="shared" si="156"/>
        <v>TBH</v>
      </c>
      <c r="C155" s="23">
        <f t="shared" si="156"/>
        <v>0</v>
      </c>
      <c r="D155" s="23" t="str">
        <f t="shared" si="156"/>
        <v>Marketing</v>
      </c>
      <c r="E155" s="23" t="str">
        <f t="shared" si="156"/>
        <v>US</v>
      </c>
      <c r="F155" s="23" t="str">
        <f t="shared" si="141"/>
        <v>No</v>
      </c>
      <c r="G155" s="127">
        <f t="shared" ref="G155:R155" si="159">IF($F155="Bonus",IF(G110&gt;0,$X21/12*G64,0),0)</f>
        <v>0</v>
      </c>
      <c r="H155" s="127">
        <f t="shared" si="159"/>
        <v>0</v>
      </c>
      <c r="I155" s="127">
        <f t="shared" si="159"/>
        <v>0</v>
      </c>
      <c r="J155" s="127">
        <f t="shared" si="159"/>
        <v>0</v>
      </c>
      <c r="K155" s="127">
        <f t="shared" si="159"/>
        <v>0</v>
      </c>
      <c r="L155" s="127">
        <f t="shared" si="159"/>
        <v>0</v>
      </c>
      <c r="M155" s="127">
        <f t="shared" si="159"/>
        <v>0</v>
      </c>
      <c r="N155" s="127">
        <f t="shared" si="159"/>
        <v>0</v>
      </c>
      <c r="O155" s="127">
        <f t="shared" si="159"/>
        <v>0</v>
      </c>
      <c r="P155" s="127">
        <f t="shared" si="159"/>
        <v>0</v>
      </c>
      <c r="Q155" s="127">
        <f t="shared" si="159"/>
        <v>0</v>
      </c>
      <c r="R155" s="127">
        <f t="shared" si="159"/>
        <v>0</v>
      </c>
      <c r="S155" s="25"/>
      <c r="T155" s="127">
        <f t="shared" si="144"/>
        <v>0</v>
      </c>
      <c r="U155" s="127">
        <f t="shared" si="145"/>
        <v>0</v>
      </c>
      <c r="V155" s="127">
        <f t="shared" si="146"/>
        <v>0</v>
      </c>
      <c r="W155" s="127">
        <f t="shared" si="147"/>
        <v>0</v>
      </c>
      <c r="X155" s="128">
        <f t="shared" si="148"/>
        <v>0</v>
      </c>
      <c r="Z155" s="232" t="e">
        <f t="shared" si="149"/>
        <v>#VALUE!</v>
      </c>
    </row>
    <row r="156" spans="1:26" hidden="1" outlineLevel="1">
      <c r="A156" s="23">
        <f t="shared" si="156"/>
        <v>16</v>
      </c>
      <c r="B156" s="23" t="str">
        <f t="shared" si="156"/>
        <v>TBH</v>
      </c>
      <c r="C156" s="23">
        <f t="shared" si="156"/>
        <v>0</v>
      </c>
      <c r="D156" s="23" t="str">
        <f t="shared" si="156"/>
        <v>Marketing</v>
      </c>
      <c r="E156" s="23" t="str">
        <f t="shared" si="156"/>
        <v>US</v>
      </c>
      <c r="F156" s="23" t="str">
        <f t="shared" si="141"/>
        <v>No</v>
      </c>
      <c r="G156" s="127">
        <f t="shared" ref="G156:R156" si="160">IF($F156="Bonus",IF(G111&gt;0,$X22/12*G65,0),0)</f>
        <v>0</v>
      </c>
      <c r="H156" s="127">
        <f t="shared" si="160"/>
        <v>0</v>
      </c>
      <c r="I156" s="127">
        <f t="shared" si="160"/>
        <v>0</v>
      </c>
      <c r="J156" s="127">
        <f t="shared" si="160"/>
        <v>0</v>
      </c>
      <c r="K156" s="127">
        <f t="shared" si="160"/>
        <v>0</v>
      </c>
      <c r="L156" s="127">
        <f t="shared" si="160"/>
        <v>0</v>
      </c>
      <c r="M156" s="127">
        <f t="shared" si="160"/>
        <v>0</v>
      </c>
      <c r="N156" s="127">
        <f t="shared" si="160"/>
        <v>0</v>
      </c>
      <c r="O156" s="127">
        <f t="shared" si="160"/>
        <v>0</v>
      </c>
      <c r="P156" s="127">
        <f t="shared" si="160"/>
        <v>0</v>
      </c>
      <c r="Q156" s="127">
        <f t="shared" si="160"/>
        <v>0</v>
      </c>
      <c r="R156" s="127">
        <f t="shared" si="160"/>
        <v>0</v>
      </c>
      <c r="S156" s="25"/>
      <c r="T156" s="127">
        <f t="shared" si="144"/>
        <v>0</v>
      </c>
      <c r="U156" s="127">
        <f t="shared" si="145"/>
        <v>0</v>
      </c>
      <c r="V156" s="127">
        <f t="shared" si="146"/>
        <v>0</v>
      </c>
      <c r="W156" s="127">
        <f t="shared" si="147"/>
        <v>0</v>
      </c>
      <c r="X156" s="128">
        <f t="shared" si="148"/>
        <v>0</v>
      </c>
      <c r="Z156" s="232" t="e">
        <f t="shared" si="149"/>
        <v>#VALUE!</v>
      </c>
    </row>
    <row r="157" spans="1:26" hidden="1" outlineLevel="1">
      <c r="A157" s="23">
        <f t="shared" si="156"/>
        <v>15</v>
      </c>
      <c r="B157" s="23" t="str">
        <f t="shared" si="156"/>
        <v>TBH</v>
      </c>
      <c r="C157" s="23">
        <f t="shared" si="156"/>
        <v>0</v>
      </c>
      <c r="D157" s="23" t="str">
        <f t="shared" si="156"/>
        <v>Marketing</v>
      </c>
      <c r="E157" s="23" t="str">
        <f t="shared" si="156"/>
        <v>US</v>
      </c>
      <c r="F157" s="23" t="str">
        <f t="shared" si="141"/>
        <v>No</v>
      </c>
      <c r="G157" s="127">
        <f t="shared" ref="G157:R157" si="161">IF($F157="Bonus",IF(G112&gt;0,$X23/12*G66,0),0)</f>
        <v>0</v>
      </c>
      <c r="H157" s="127">
        <f t="shared" si="161"/>
        <v>0</v>
      </c>
      <c r="I157" s="127">
        <f t="shared" si="161"/>
        <v>0</v>
      </c>
      <c r="J157" s="127">
        <f t="shared" si="161"/>
        <v>0</v>
      </c>
      <c r="K157" s="127">
        <f t="shared" si="161"/>
        <v>0</v>
      </c>
      <c r="L157" s="127">
        <f t="shared" si="161"/>
        <v>0</v>
      </c>
      <c r="M157" s="127">
        <f t="shared" si="161"/>
        <v>0</v>
      </c>
      <c r="N157" s="127">
        <f t="shared" si="161"/>
        <v>0</v>
      </c>
      <c r="O157" s="127">
        <f t="shared" si="161"/>
        <v>0</v>
      </c>
      <c r="P157" s="127">
        <f t="shared" si="161"/>
        <v>0</v>
      </c>
      <c r="Q157" s="127">
        <f t="shared" si="161"/>
        <v>0</v>
      </c>
      <c r="R157" s="127">
        <f t="shared" si="161"/>
        <v>0</v>
      </c>
      <c r="S157" s="25"/>
      <c r="T157" s="127">
        <f t="shared" si="144"/>
        <v>0</v>
      </c>
      <c r="U157" s="127">
        <f t="shared" si="145"/>
        <v>0</v>
      </c>
      <c r="V157" s="127">
        <f t="shared" si="146"/>
        <v>0</v>
      </c>
      <c r="W157" s="127">
        <f t="shared" si="147"/>
        <v>0</v>
      </c>
      <c r="X157" s="128">
        <f t="shared" si="148"/>
        <v>0</v>
      </c>
      <c r="Z157" s="232" t="e">
        <f t="shared" si="149"/>
        <v>#VALUE!</v>
      </c>
    </row>
    <row r="158" spans="1:26" hidden="1" outlineLevel="1">
      <c r="A158" s="23">
        <f t="shared" si="156"/>
        <v>18</v>
      </c>
      <c r="B158" s="23" t="str">
        <f t="shared" si="156"/>
        <v>TBH</v>
      </c>
      <c r="C158" s="23">
        <f t="shared" si="156"/>
        <v>0</v>
      </c>
      <c r="D158" s="23" t="str">
        <f t="shared" si="156"/>
        <v>Marketing</v>
      </c>
      <c r="E158" s="23" t="str">
        <f t="shared" si="156"/>
        <v>US</v>
      </c>
      <c r="F158" s="23" t="str">
        <f t="shared" si="141"/>
        <v>No</v>
      </c>
      <c r="G158" s="127">
        <f t="shared" ref="G158:R158" si="162">IF($F158="Bonus",IF(G113&gt;0,$X24/12*G67,0),0)</f>
        <v>0</v>
      </c>
      <c r="H158" s="127">
        <f t="shared" si="162"/>
        <v>0</v>
      </c>
      <c r="I158" s="127">
        <f t="shared" si="162"/>
        <v>0</v>
      </c>
      <c r="J158" s="127">
        <f t="shared" si="162"/>
        <v>0</v>
      </c>
      <c r="K158" s="127">
        <f t="shared" si="162"/>
        <v>0</v>
      </c>
      <c r="L158" s="127">
        <f t="shared" si="162"/>
        <v>0</v>
      </c>
      <c r="M158" s="127">
        <f t="shared" si="162"/>
        <v>0</v>
      </c>
      <c r="N158" s="127">
        <f t="shared" si="162"/>
        <v>0</v>
      </c>
      <c r="O158" s="127">
        <f t="shared" si="162"/>
        <v>0</v>
      </c>
      <c r="P158" s="127">
        <f t="shared" si="162"/>
        <v>0</v>
      </c>
      <c r="Q158" s="127">
        <f t="shared" si="162"/>
        <v>0</v>
      </c>
      <c r="R158" s="127">
        <f t="shared" si="162"/>
        <v>0</v>
      </c>
      <c r="S158" s="25"/>
      <c r="T158" s="127">
        <f t="shared" si="144"/>
        <v>0</v>
      </c>
      <c r="U158" s="127">
        <f t="shared" si="145"/>
        <v>0</v>
      </c>
      <c r="V158" s="127">
        <f t="shared" si="146"/>
        <v>0</v>
      </c>
      <c r="W158" s="127">
        <f t="shared" si="147"/>
        <v>0</v>
      </c>
      <c r="X158" s="128">
        <f t="shared" si="148"/>
        <v>0</v>
      </c>
      <c r="Z158" s="232" t="e">
        <f t="shared" si="149"/>
        <v>#VALUE!</v>
      </c>
    </row>
    <row r="159" spans="1:26" hidden="1" outlineLevel="1">
      <c r="A159" s="23">
        <f t="shared" si="156"/>
        <v>17</v>
      </c>
      <c r="B159" s="23" t="str">
        <f t="shared" si="156"/>
        <v>TBH</v>
      </c>
      <c r="C159" s="23">
        <f t="shared" si="156"/>
        <v>0</v>
      </c>
      <c r="D159" s="23" t="str">
        <f t="shared" si="156"/>
        <v>Marketing</v>
      </c>
      <c r="E159" s="23" t="str">
        <f t="shared" si="156"/>
        <v>US</v>
      </c>
      <c r="F159" s="23" t="str">
        <f t="shared" si="141"/>
        <v>No</v>
      </c>
      <c r="G159" s="127">
        <f t="shared" ref="G159:R159" si="163">IF($F159="Bonus",IF(G114&gt;0,$X25/12*G68,0),0)</f>
        <v>0</v>
      </c>
      <c r="H159" s="127">
        <f t="shared" si="163"/>
        <v>0</v>
      </c>
      <c r="I159" s="127">
        <f t="shared" si="163"/>
        <v>0</v>
      </c>
      <c r="J159" s="127">
        <f t="shared" si="163"/>
        <v>0</v>
      </c>
      <c r="K159" s="127">
        <f t="shared" si="163"/>
        <v>0</v>
      </c>
      <c r="L159" s="127">
        <f t="shared" si="163"/>
        <v>0</v>
      </c>
      <c r="M159" s="127">
        <f t="shared" si="163"/>
        <v>0</v>
      </c>
      <c r="N159" s="127">
        <f t="shared" si="163"/>
        <v>0</v>
      </c>
      <c r="O159" s="127">
        <f t="shared" si="163"/>
        <v>0</v>
      </c>
      <c r="P159" s="127">
        <f t="shared" si="163"/>
        <v>0</v>
      </c>
      <c r="Q159" s="127">
        <f t="shared" si="163"/>
        <v>0</v>
      </c>
      <c r="R159" s="127">
        <f t="shared" si="163"/>
        <v>0</v>
      </c>
      <c r="S159" s="25"/>
      <c r="T159" s="127">
        <f t="shared" si="144"/>
        <v>0</v>
      </c>
      <c r="U159" s="127">
        <f t="shared" si="145"/>
        <v>0</v>
      </c>
      <c r="V159" s="127">
        <f t="shared" si="146"/>
        <v>0</v>
      </c>
      <c r="W159" s="127">
        <f t="shared" si="147"/>
        <v>0</v>
      </c>
      <c r="X159" s="128">
        <f t="shared" si="148"/>
        <v>0</v>
      </c>
      <c r="Z159" s="232" t="e">
        <f t="shared" si="149"/>
        <v>#VALUE!</v>
      </c>
    </row>
    <row r="160" spans="1:26" hidden="1" outlineLevel="1">
      <c r="A160" s="23">
        <f t="shared" si="156"/>
        <v>19</v>
      </c>
      <c r="B160" s="23" t="str">
        <f t="shared" si="156"/>
        <v>TBH</v>
      </c>
      <c r="C160" s="23">
        <f t="shared" si="156"/>
        <v>0</v>
      </c>
      <c r="D160" s="23" t="str">
        <f t="shared" si="156"/>
        <v>Marketing</v>
      </c>
      <c r="E160" s="23" t="str">
        <f t="shared" si="156"/>
        <v>US</v>
      </c>
      <c r="F160" s="23" t="str">
        <f t="shared" si="141"/>
        <v>No</v>
      </c>
      <c r="G160" s="127">
        <f t="shared" ref="G160:R160" si="164">IF($F160="Bonus",IF(G115&gt;0,$X26/12*G69,0),0)</f>
        <v>0</v>
      </c>
      <c r="H160" s="127">
        <f t="shared" si="164"/>
        <v>0</v>
      </c>
      <c r="I160" s="127">
        <f t="shared" si="164"/>
        <v>0</v>
      </c>
      <c r="J160" s="127">
        <f t="shared" si="164"/>
        <v>0</v>
      </c>
      <c r="K160" s="127">
        <f t="shared" si="164"/>
        <v>0</v>
      </c>
      <c r="L160" s="127">
        <f t="shared" si="164"/>
        <v>0</v>
      </c>
      <c r="M160" s="127">
        <f t="shared" si="164"/>
        <v>0</v>
      </c>
      <c r="N160" s="127">
        <f t="shared" si="164"/>
        <v>0</v>
      </c>
      <c r="O160" s="127">
        <f t="shared" si="164"/>
        <v>0</v>
      </c>
      <c r="P160" s="127">
        <f t="shared" si="164"/>
        <v>0</v>
      </c>
      <c r="Q160" s="127">
        <f t="shared" si="164"/>
        <v>0</v>
      </c>
      <c r="R160" s="127">
        <f t="shared" si="164"/>
        <v>0</v>
      </c>
      <c r="S160" s="25"/>
      <c r="T160" s="127">
        <f t="shared" si="144"/>
        <v>0</v>
      </c>
      <c r="U160" s="127">
        <f t="shared" si="145"/>
        <v>0</v>
      </c>
      <c r="V160" s="127">
        <f t="shared" si="146"/>
        <v>0</v>
      </c>
      <c r="W160" s="127">
        <f t="shared" si="147"/>
        <v>0</v>
      </c>
      <c r="X160" s="128">
        <f t="shared" si="148"/>
        <v>0</v>
      </c>
      <c r="Z160" s="232" t="e">
        <f t="shared" si="149"/>
        <v>#VALUE!</v>
      </c>
    </row>
    <row r="161" spans="1:26" hidden="1" outlineLevel="1">
      <c r="A161" s="23">
        <f t="shared" si="156"/>
        <v>20</v>
      </c>
      <c r="B161" s="23" t="str">
        <f t="shared" si="156"/>
        <v>TBH</v>
      </c>
      <c r="C161" s="23">
        <f t="shared" si="156"/>
        <v>0</v>
      </c>
      <c r="D161" s="23" t="str">
        <f t="shared" si="156"/>
        <v>Marketing</v>
      </c>
      <c r="E161" s="23" t="str">
        <f t="shared" si="156"/>
        <v>US</v>
      </c>
      <c r="F161" s="23" t="str">
        <f t="shared" si="141"/>
        <v>No</v>
      </c>
      <c r="G161" s="127">
        <f t="shared" ref="G161:R161" si="165">IF($F161="Bonus",IF(G116&gt;0,$X27/12*G70,0),0)</f>
        <v>0</v>
      </c>
      <c r="H161" s="127">
        <f t="shared" si="165"/>
        <v>0</v>
      </c>
      <c r="I161" s="127">
        <f t="shared" si="165"/>
        <v>0</v>
      </c>
      <c r="J161" s="127">
        <f t="shared" si="165"/>
        <v>0</v>
      </c>
      <c r="K161" s="127">
        <f t="shared" si="165"/>
        <v>0</v>
      </c>
      <c r="L161" s="127">
        <f t="shared" si="165"/>
        <v>0</v>
      </c>
      <c r="M161" s="127">
        <f t="shared" si="165"/>
        <v>0</v>
      </c>
      <c r="N161" s="127">
        <f t="shared" si="165"/>
        <v>0</v>
      </c>
      <c r="O161" s="127">
        <f t="shared" si="165"/>
        <v>0</v>
      </c>
      <c r="P161" s="127">
        <f t="shared" si="165"/>
        <v>0</v>
      </c>
      <c r="Q161" s="127">
        <f t="shared" si="165"/>
        <v>0</v>
      </c>
      <c r="R161" s="127">
        <f t="shared" si="165"/>
        <v>0</v>
      </c>
      <c r="S161" s="25"/>
      <c r="T161" s="127">
        <f t="shared" si="144"/>
        <v>0</v>
      </c>
      <c r="U161" s="127">
        <f t="shared" si="145"/>
        <v>0</v>
      </c>
      <c r="V161" s="127">
        <f t="shared" si="146"/>
        <v>0</v>
      </c>
      <c r="W161" s="127">
        <f t="shared" si="147"/>
        <v>0</v>
      </c>
      <c r="X161" s="128">
        <f t="shared" si="148"/>
        <v>0</v>
      </c>
      <c r="Z161" s="232" t="e">
        <f t="shared" si="149"/>
        <v>#VALUE!</v>
      </c>
    </row>
    <row r="162" spans="1:26" hidden="1" outlineLevel="1">
      <c r="A162" s="23">
        <f t="shared" ref="A162:E165" si="166">A117</f>
        <v>21</v>
      </c>
      <c r="B162" s="23" t="str">
        <f t="shared" si="166"/>
        <v>TBH</v>
      </c>
      <c r="C162" s="23">
        <f t="shared" si="166"/>
        <v>0</v>
      </c>
      <c r="D162" s="23" t="str">
        <f t="shared" si="166"/>
        <v>Marketing</v>
      </c>
      <c r="E162" s="23" t="str">
        <f t="shared" si="166"/>
        <v>US</v>
      </c>
      <c r="F162" s="23" t="str">
        <f t="shared" si="141"/>
        <v>No</v>
      </c>
      <c r="G162" s="127">
        <f t="shared" ref="G162:R162" si="167">IF($F162="Bonus",IF(G117&gt;0,$X28/12*G71,0),0)</f>
        <v>0</v>
      </c>
      <c r="H162" s="127">
        <f t="shared" si="167"/>
        <v>0</v>
      </c>
      <c r="I162" s="127">
        <f t="shared" si="167"/>
        <v>0</v>
      </c>
      <c r="J162" s="127">
        <f t="shared" si="167"/>
        <v>0</v>
      </c>
      <c r="K162" s="127">
        <f t="shared" si="167"/>
        <v>0</v>
      </c>
      <c r="L162" s="127">
        <f t="shared" si="167"/>
        <v>0</v>
      </c>
      <c r="M162" s="127">
        <f t="shared" si="167"/>
        <v>0</v>
      </c>
      <c r="N162" s="127">
        <f t="shared" si="167"/>
        <v>0</v>
      </c>
      <c r="O162" s="127">
        <f t="shared" si="167"/>
        <v>0</v>
      </c>
      <c r="P162" s="127">
        <f t="shared" si="167"/>
        <v>0</v>
      </c>
      <c r="Q162" s="127">
        <f t="shared" si="167"/>
        <v>0</v>
      </c>
      <c r="R162" s="127">
        <f t="shared" si="167"/>
        <v>0</v>
      </c>
      <c r="S162" s="117"/>
      <c r="T162" s="127">
        <f t="shared" si="144"/>
        <v>0</v>
      </c>
      <c r="U162" s="127">
        <f t="shared" si="145"/>
        <v>0</v>
      </c>
      <c r="V162" s="127">
        <f t="shared" si="146"/>
        <v>0</v>
      </c>
      <c r="W162" s="127">
        <f t="shared" si="147"/>
        <v>0</v>
      </c>
      <c r="X162" s="128">
        <f t="shared" si="148"/>
        <v>0</v>
      </c>
      <c r="Z162" s="232" t="e">
        <f t="shared" si="149"/>
        <v>#VALUE!</v>
      </c>
    </row>
    <row r="163" spans="1:26" hidden="1" outlineLevel="1">
      <c r="A163" s="23">
        <f t="shared" si="166"/>
        <v>22</v>
      </c>
      <c r="B163" s="23" t="str">
        <f t="shared" si="166"/>
        <v>TBH</v>
      </c>
      <c r="C163" s="23">
        <f t="shared" si="166"/>
        <v>0</v>
      </c>
      <c r="D163" s="23" t="str">
        <f t="shared" si="166"/>
        <v>Marketing</v>
      </c>
      <c r="E163" s="23" t="str">
        <f t="shared" si="166"/>
        <v>US</v>
      </c>
      <c r="F163" s="23" t="str">
        <f t="shared" si="141"/>
        <v>No</v>
      </c>
      <c r="G163" s="127">
        <f t="shared" ref="G163:R163" si="168">IF($F163="Bonus",IF(G118&gt;0,$X29/12*G72,0),0)</f>
        <v>0</v>
      </c>
      <c r="H163" s="127">
        <f t="shared" si="168"/>
        <v>0</v>
      </c>
      <c r="I163" s="127">
        <f t="shared" si="168"/>
        <v>0</v>
      </c>
      <c r="J163" s="127">
        <f t="shared" si="168"/>
        <v>0</v>
      </c>
      <c r="K163" s="127">
        <f t="shared" si="168"/>
        <v>0</v>
      </c>
      <c r="L163" s="127">
        <f t="shared" si="168"/>
        <v>0</v>
      </c>
      <c r="M163" s="127">
        <f t="shared" si="168"/>
        <v>0</v>
      </c>
      <c r="N163" s="127">
        <f t="shared" si="168"/>
        <v>0</v>
      </c>
      <c r="O163" s="127">
        <f t="shared" si="168"/>
        <v>0</v>
      </c>
      <c r="P163" s="127">
        <f t="shared" si="168"/>
        <v>0</v>
      </c>
      <c r="Q163" s="127">
        <f t="shared" si="168"/>
        <v>0</v>
      </c>
      <c r="R163" s="127">
        <f t="shared" si="168"/>
        <v>0</v>
      </c>
      <c r="S163" s="117"/>
      <c r="T163" s="127">
        <f t="shared" si="144"/>
        <v>0</v>
      </c>
      <c r="U163" s="127">
        <f t="shared" si="145"/>
        <v>0</v>
      </c>
      <c r="V163" s="127">
        <f t="shared" si="146"/>
        <v>0</v>
      </c>
      <c r="W163" s="127">
        <f t="shared" si="147"/>
        <v>0</v>
      </c>
      <c r="X163" s="128">
        <f t="shared" si="148"/>
        <v>0</v>
      </c>
      <c r="Z163" s="232" t="e">
        <f t="shared" si="149"/>
        <v>#VALUE!</v>
      </c>
    </row>
    <row r="164" spans="1:26" hidden="1" outlineLevel="1">
      <c r="A164" s="23">
        <f t="shared" si="166"/>
        <v>23</v>
      </c>
      <c r="B164" s="23" t="str">
        <f t="shared" si="166"/>
        <v>TBH</v>
      </c>
      <c r="C164" s="23">
        <f t="shared" si="166"/>
        <v>0</v>
      </c>
      <c r="D164" s="23" t="str">
        <f t="shared" si="166"/>
        <v>Marketing</v>
      </c>
      <c r="E164" s="23" t="str">
        <f t="shared" si="166"/>
        <v>US</v>
      </c>
      <c r="F164" s="23" t="str">
        <f t="shared" si="141"/>
        <v>No</v>
      </c>
      <c r="G164" s="127">
        <f t="shared" ref="G164:R164" si="169">IF($F164="Bonus",IF(G119&gt;0,$X30/12*G73,0),0)</f>
        <v>0</v>
      </c>
      <c r="H164" s="127">
        <f t="shared" si="169"/>
        <v>0</v>
      </c>
      <c r="I164" s="127">
        <f t="shared" si="169"/>
        <v>0</v>
      </c>
      <c r="J164" s="127">
        <f t="shared" si="169"/>
        <v>0</v>
      </c>
      <c r="K164" s="127">
        <f t="shared" si="169"/>
        <v>0</v>
      </c>
      <c r="L164" s="127">
        <f t="shared" si="169"/>
        <v>0</v>
      </c>
      <c r="M164" s="127">
        <f t="shared" si="169"/>
        <v>0</v>
      </c>
      <c r="N164" s="127">
        <f t="shared" si="169"/>
        <v>0</v>
      </c>
      <c r="O164" s="127">
        <f t="shared" si="169"/>
        <v>0</v>
      </c>
      <c r="P164" s="127">
        <f t="shared" si="169"/>
        <v>0</v>
      </c>
      <c r="Q164" s="127">
        <f t="shared" si="169"/>
        <v>0</v>
      </c>
      <c r="R164" s="127">
        <f t="shared" si="169"/>
        <v>0</v>
      </c>
      <c r="S164" s="117"/>
      <c r="T164" s="127">
        <f t="shared" si="144"/>
        <v>0</v>
      </c>
      <c r="U164" s="127">
        <f t="shared" si="145"/>
        <v>0</v>
      </c>
      <c r="V164" s="127">
        <f t="shared" si="146"/>
        <v>0</v>
      </c>
      <c r="W164" s="127">
        <f t="shared" si="147"/>
        <v>0</v>
      </c>
      <c r="X164" s="128">
        <f t="shared" si="148"/>
        <v>0</v>
      </c>
      <c r="Z164" s="232" t="e">
        <f t="shared" si="149"/>
        <v>#VALUE!</v>
      </c>
    </row>
    <row r="165" spans="1:26" s="91" customFormat="1" hidden="1" outlineLevel="1">
      <c r="A165" s="23">
        <f t="shared" si="166"/>
        <v>24</v>
      </c>
      <c r="B165" s="23" t="str">
        <f t="shared" si="166"/>
        <v>TBH</v>
      </c>
      <c r="C165" s="23">
        <f t="shared" si="166"/>
        <v>0</v>
      </c>
      <c r="D165" s="23" t="str">
        <f t="shared" si="166"/>
        <v>Marketing</v>
      </c>
      <c r="E165" s="23" t="str">
        <f t="shared" si="166"/>
        <v>US</v>
      </c>
      <c r="F165" s="23" t="str">
        <f t="shared" si="141"/>
        <v>No</v>
      </c>
      <c r="G165" s="127">
        <f t="shared" ref="G165:R165" si="170">IF($F165="Bonus",IF(G120&gt;0,$X31/12*G74,0),0)</f>
        <v>0</v>
      </c>
      <c r="H165" s="127">
        <f t="shared" si="170"/>
        <v>0</v>
      </c>
      <c r="I165" s="127">
        <f t="shared" si="170"/>
        <v>0</v>
      </c>
      <c r="J165" s="127">
        <f t="shared" si="170"/>
        <v>0</v>
      </c>
      <c r="K165" s="127">
        <f t="shared" si="170"/>
        <v>0</v>
      </c>
      <c r="L165" s="127">
        <f t="shared" si="170"/>
        <v>0</v>
      </c>
      <c r="M165" s="127">
        <f t="shared" si="170"/>
        <v>0</v>
      </c>
      <c r="N165" s="127">
        <f t="shared" si="170"/>
        <v>0</v>
      </c>
      <c r="O165" s="127">
        <f t="shared" si="170"/>
        <v>0</v>
      </c>
      <c r="P165" s="127">
        <f t="shared" si="170"/>
        <v>0</v>
      </c>
      <c r="Q165" s="127">
        <f t="shared" si="170"/>
        <v>0</v>
      </c>
      <c r="R165" s="127">
        <f t="shared" si="170"/>
        <v>0</v>
      </c>
      <c r="S165" s="117"/>
      <c r="T165" s="127">
        <f t="shared" si="144"/>
        <v>0</v>
      </c>
      <c r="U165" s="127">
        <f t="shared" si="145"/>
        <v>0</v>
      </c>
      <c r="V165" s="127">
        <f t="shared" si="146"/>
        <v>0</v>
      </c>
      <c r="W165" s="127">
        <f t="shared" si="147"/>
        <v>0</v>
      </c>
      <c r="X165" s="128">
        <f t="shared" si="148"/>
        <v>0</v>
      </c>
      <c r="Z165" s="232" t="e">
        <f t="shared" si="149"/>
        <v>#VALUE!</v>
      </c>
    </row>
    <row r="166" spans="1:26" s="91" customFormat="1" hidden="1" outlineLevel="1">
      <c r="A166" s="23">
        <f t="shared" ref="A166:B170" si="171">A121</f>
        <v>25</v>
      </c>
      <c r="B166" s="23" t="str">
        <f t="shared" si="171"/>
        <v>TBH</v>
      </c>
      <c r="C166" s="23">
        <f t="shared" ref="C166:C169" si="172">C121</f>
        <v>0</v>
      </c>
      <c r="D166" s="23" t="str">
        <f t="shared" ref="D166:E170" si="173">D121</f>
        <v>Marketing</v>
      </c>
      <c r="E166" s="23" t="str">
        <f t="shared" si="173"/>
        <v>US</v>
      </c>
      <c r="F166" s="23" t="str">
        <f t="shared" si="141"/>
        <v>No</v>
      </c>
      <c r="G166" s="127">
        <f t="shared" ref="G166:R166" si="174">IF($F166="Bonus",IF(G121&gt;0,$X32/12*G75,0),0)</f>
        <v>0</v>
      </c>
      <c r="H166" s="127">
        <f t="shared" si="174"/>
        <v>0</v>
      </c>
      <c r="I166" s="127">
        <f t="shared" si="174"/>
        <v>0</v>
      </c>
      <c r="J166" s="127">
        <f t="shared" si="174"/>
        <v>0</v>
      </c>
      <c r="K166" s="127">
        <f t="shared" si="174"/>
        <v>0</v>
      </c>
      <c r="L166" s="127">
        <f t="shared" si="174"/>
        <v>0</v>
      </c>
      <c r="M166" s="127">
        <f t="shared" si="174"/>
        <v>0</v>
      </c>
      <c r="N166" s="127">
        <f t="shared" si="174"/>
        <v>0</v>
      </c>
      <c r="O166" s="127">
        <f t="shared" si="174"/>
        <v>0</v>
      </c>
      <c r="P166" s="127">
        <f t="shared" si="174"/>
        <v>0</v>
      </c>
      <c r="Q166" s="127">
        <f t="shared" si="174"/>
        <v>0</v>
      </c>
      <c r="R166" s="127">
        <f t="shared" si="174"/>
        <v>0</v>
      </c>
      <c r="S166" s="117"/>
      <c r="T166" s="127">
        <f t="shared" si="144"/>
        <v>0</v>
      </c>
      <c r="U166" s="127">
        <f t="shared" si="145"/>
        <v>0</v>
      </c>
      <c r="V166" s="127">
        <f t="shared" si="146"/>
        <v>0</v>
      </c>
      <c r="W166" s="127">
        <f t="shared" si="147"/>
        <v>0</v>
      </c>
      <c r="X166" s="128">
        <f t="shared" si="148"/>
        <v>0</v>
      </c>
      <c r="Z166" s="232" t="e">
        <f t="shared" si="149"/>
        <v>#VALUE!</v>
      </c>
    </row>
    <row r="167" spans="1:26" s="91" customFormat="1" hidden="1" outlineLevel="1">
      <c r="A167" s="23">
        <f t="shared" si="171"/>
        <v>26</v>
      </c>
      <c r="B167" s="23" t="str">
        <f t="shared" si="171"/>
        <v>TBH</v>
      </c>
      <c r="C167" s="23">
        <f t="shared" si="172"/>
        <v>0</v>
      </c>
      <c r="D167" s="23" t="str">
        <f t="shared" si="173"/>
        <v>Marketing</v>
      </c>
      <c r="E167" s="23" t="str">
        <f t="shared" si="173"/>
        <v>US</v>
      </c>
      <c r="F167" s="23" t="str">
        <f t="shared" si="141"/>
        <v>No</v>
      </c>
      <c r="G167" s="127">
        <f t="shared" ref="G167:R167" si="175">IF($F167="Bonus",IF(G122&gt;0,$X33/12*G76,0),0)</f>
        <v>0</v>
      </c>
      <c r="H167" s="127">
        <f t="shared" si="175"/>
        <v>0</v>
      </c>
      <c r="I167" s="127">
        <f t="shared" si="175"/>
        <v>0</v>
      </c>
      <c r="J167" s="127">
        <f t="shared" si="175"/>
        <v>0</v>
      </c>
      <c r="K167" s="127">
        <f t="shared" si="175"/>
        <v>0</v>
      </c>
      <c r="L167" s="127">
        <f t="shared" si="175"/>
        <v>0</v>
      </c>
      <c r="M167" s="127">
        <f t="shared" si="175"/>
        <v>0</v>
      </c>
      <c r="N167" s="127">
        <f t="shared" si="175"/>
        <v>0</v>
      </c>
      <c r="O167" s="127">
        <f t="shared" si="175"/>
        <v>0</v>
      </c>
      <c r="P167" s="127">
        <f t="shared" si="175"/>
        <v>0</v>
      </c>
      <c r="Q167" s="127">
        <f t="shared" si="175"/>
        <v>0</v>
      </c>
      <c r="R167" s="127">
        <f t="shared" si="175"/>
        <v>0</v>
      </c>
      <c r="S167" s="117"/>
      <c r="T167" s="127">
        <f t="shared" si="144"/>
        <v>0</v>
      </c>
      <c r="U167" s="127">
        <f t="shared" si="145"/>
        <v>0</v>
      </c>
      <c r="V167" s="127">
        <f t="shared" si="146"/>
        <v>0</v>
      </c>
      <c r="W167" s="127">
        <f t="shared" si="147"/>
        <v>0</v>
      </c>
      <c r="X167" s="128">
        <f t="shared" si="148"/>
        <v>0</v>
      </c>
      <c r="Z167" s="232" t="e">
        <f t="shared" si="149"/>
        <v>#VALUE!</v>
      </c>
    </row>
    <row r="168" spans="1:26" s="91" customFormat="1" hidden="1" outlineLevel="1">
      <c r="A168" s="23">
        <f t="shared" si="171"/>
        <v>27</v>
      </c>
      <c r="B168" s="23" t="str">
        <f t="shared" si="171"/>
        <v>TBH</v>
      </c>
      <c r="C168" s="23">
        <f t="shared" si="172"/>
        <v>0</v>
      </c>
      <c r="D168" s="23" t="str">
        <f t="shared" si="173"/>
        <v>Marketing</v>
      </c>
      <c r="E168" s="23" t="str">
        <f t="shared" si="173"/>
        <v>US</v>
      </c>
      <c r="F168" s="23" t="str">
        <f t="shared" si="141"/>
        <v>No</v>
      </c>
      <c r="G168" s="127">
        <f t="shared" ref="G168:R168" si="176">IF($F168="Bonus",IF(G123&gt;0,$X34/12*G77,0),0)</f>
        <v>0</v>
      </c>
      <c r="H168" s="127">
        <f t="shared" si="176"/>
        <v>0</v>
      </c>
      <c r="I168" s="127">
        <f t="shared" si="176"/>
        <v>0</v>
      </c>
      <c r="J168" s="127">
        <f t="shared" si="176"/>
        <v>0</v>
      </c>
      <c r="K168" s="127">
        <f t="shared" si="176"/>
        <v>0</v>
      </c>
      <c r="L168" s="127">
        <f t="shared" si="176"/>
        <v>0</v>
      </c>
      <c r="M168" s="127">
        <f t="shared" si="176"/>
        <v>0</v>
      </c>
      <c r="N168" s="127">
        <f t="shared" si="176"/>
        <v>0</v>
      </c>
      <c r="O168" s="127">
        <f t="shared" si="176"/>
        <v>0</v>
      </c>
      <c r="P168" s="127">
        <f t="shared" si="176"/>
        <v>0</v>
      </c>
      <c r="Q168" s="127">
        <f t="shared" si="176"/>
        <v>0</v>
      </c>
      <c r="R168" s="127">
        <f t="shared" si="176"/>
        <v>0</v>
      </c>
      <c r="S168" s="117"/>
      <c r="T168" s="127">
        <f t="shared" si="144"/>
        <v>0</v>
      </c>
      <c r="U168" s="127">
        <f t="shared" si="145"/>
        <v>0</v>
      </c>
      <c r="V168" s="127">
        <f t="shared" si="146"/>
        <v>0</v>
      </c>
      <c r="W168" s="127">
        <f t="shared" si="147"/>
        <v>0</v>
      </c>
      <c r="X168" s="128">
        <f t="shared" si="148"/>
        <v>0</v>
      </c>
      <c r="Z168" s="232" t="e">
        <f t="shared" si="149"/>
        <v>#VALUE!</v>
      </c>
    </row>
    <row r="169" spans="1:26" s="91" customFormat="1" hidden="1" outlineLevel="1">
      <c r="A169" s="23">
        <f t="shared" si="171"/>
        <v>28</v>
      </c>
      <c r="B169" s="23" t="str">
        <f t="shared" si="171"/>
        <v>TBH</v>
      </c>
      <c r="C169" s="23">
        <f t="shared" si="172"/>
        <v>0</v>
      </c>
      <c r="D169" s="23" t="str">
        <f t="shared" si="173"/>
        <v>Marketing</v>
      </c>
      <c r="E169" s="23" t="str">
        <f t="shared" si="173"/>
        <v>US</v>
      </c>
      <c r="F169" s="23" t="str">
        <f t="shared" si="141"/>
        <v>No</v>
      </c>
      <c r="G169" s="127">
        <f t="shared" ref="G169:R169" si="177">IF($F169="Bonus",IF(G124&gt;0,$X35/12*G78,0),0)</f>
        <v>0</v>
      </c>
      <c r="H169" s="127">
        <f t="shared" si="177"/>
        <v>0</v>
      </c>
      <c r="I169" s="127">
        <f t="shared" si="177"/>
        <v>0</v>
      </c>
      <c r="J169" s="127">
        <f t="shared" si="177"/>
        <v>0</v>
      </c>
      <c r="K169" s="127">
        <f t="shared" si="177"/>
        <v>0</v>
      </c>
      <c r="L169" s="127">
        <f t="shared" si="177"/>
        <v>0</v>
      </c>
      <c r="M169" s="127">
        <f t="shared" si="177"/>
        <v>0</v>
      </c>
      <c r="N169" s="127">
        <f t="shared" si="177"/>
        <v>0</v>
      </c>
      <c r="O169" s="127">
        <f t="shared" si="177"/>
        <v>0</v>
      </c>
      <c r="P169" s="127">
        <f t="shared" si="177"/>
        <v>0</v>
      </c>
      <c r="Q169" s="127">
        <f t="shared" si="177"/>
        <v>0</v>
      </c>
      <c r="R169" s="127">
        <f t="shared" si="177"/>
        <v>0</v>
      </c>
      <c r="S169" s="117"/>
      <c r="T169" s="127">
        <f t="shared" si="144"/>
        <v>0</v>
      </c>
      <c r="U169" s="127">
        <f t="shared" si="145"/>
        <v>0</v>
      </c>
      <c r="V169" s="127">
        <f t="shared" si="146"/>
        <v>0</v>
      </c>
      <c r="W169" s="127">
        <f t="shared" si="147"/>
        <v>0</v>
      </c>
      <c r="X169" s="128">
        <f t="shared" si="148"/>
        <v>0</v>
      </c>
      <c r="Z169" s="232" t="e">
        <f t="shared" si="149"/>
        <v>#VALUE!</v>
      </c>
    </row>
    <row r="170" spans="1:26" s="91" customFormat="1" hidden="1" outlineLevel="1">
      <c r="A170" s="23">
        <f t="shared" si="171"/>
        <v>29</v>
      </c>
      <c r="B170" s="23" t="str">
        <f t="shared" si="171"/>
        <v>TBH</v>
      </c>
      <c r="C170" s="23">
        <f>C125</f>
        <v>0</v>
      </c>
      <c r="D170" s="23" t="str">
        <f t="shared" si="173"/>
        <v>Marketing</v>
      </c>
      <c r="E170" s="23" t="str">
        <f t="shared" si="173"/>
        <v>US</v>
      </c>
      <c r="F170" s="23" t="str">
        <f t="shared" si="141"/>
        <v>No</v>
      </c>
      <c r="G170" s="127">
        <f t="shared" ref="G170:R170" si="178">IF($F170="Bonus",IF(G125&gt;0,$X36/12*G79,0),0)</f>
        <v>0</v>
      </c>
      <c r="H170" s="127">
        <f t="shared" si="178"/>
        <v>0</v>
      </c>
      <c r="I170" s="127">
        <f t="shared" si="178"/>
        <v>0</v>
      </c>
      <c r="J170" s="127">
        <f t="shared" si="178"/>
        <v>0</v>
      </c>
      <c r="K170" s="127">
        <f t="shared" si="178"/>
        <v>0</v>
      </c>
      <c r="L170" s="127">
        <f t="shared" si="178"/>
        <v>0</v>
      </c>
      <c r="M170" s="127">
        <f t="shared" si="178"/>
        <v>0</v>
      </c>
      <c r="N170" s="127">
        <f t="shared" si="178"/>
        <v>0</v>
      </c>
      <c r="O170" s="127">
        <f t="shared" si="178"/>
        <v>0</v>
      </c>
      <c r="P170" s="127">
        <f t="shared" si="178"/>
        <v>0</v>
      </c>
      <c r="Q170" s="127">
        <f t="shared" si="178"/>
        <v>0</v>
      </c>
      <c r="R170" s="127">
        <f t="shared" si="178"/>
        <v>0</v>
      </c>
      <c r="S170" s="117"/>
      <c r="T170" s="127">
        <f t="shared" si="144"/>
        <v>0</v>
      </c>
      <c r="U170" s="127">
        <f t="shared" si="145"/>
        <v>0</v>
      </c>
      <c r="V170" s="127">
        <f t="shared" si="146"/>
        <v>0</v>
      </c>
      <c r="W170" s="127">
        <f t="shared" si="147"/>
        <v>0</v>
      </c>
      <c r="X170" s="128">
        <f t="shared" si="148"/>
        <v>0</v>
      </c>
      <c r="Z170" s="232" t="e">
        <f t="shared" si="149"/>
        <v>#VALUE!</v>
      </c>
    </row>
    <row r="171" spans="1:26" s="91" customFormat="1" hidden="1" outlineLevel="1">
      <c r="A171" s="23">
        <f t="shared" ref="A171:E171" si="179">A126</f>
        <v>30</v>
      </c>
      <c r="B171" s="23" t="str">
        <f t="shared" si="179"/>
        <v>TBH</v>
      </c>
      <c r="C171" s="23">
        <f t="shared" si="179"/>
        <v>0</v>
      </c>
      <c r="D171" s="23" t="str">
        <f t="shared" si="179"/>
        <v>Marketing</v>
      </c>
      <c r="E171" s="23" t="str">
        <f t="shared" si="179"/>
        <v>US</v>
      </c>
      <c r="F171" s="23" t="str">
        <f t="shared" si="141"/>
        <v>No</v>
      </c>
      <c r="G171" s="127">
        <f t="shared" ref="G171:R171" si="180">IF($F171="Bonus",IF(G126&gt;0,$X37/12*G80,0),0)</f>
        <v>0</v>
      </c>
      <c r="H171" s="127">
        <f t="shared" si="180"/>
        <v>0</v>
      </c>
      <c r="I171" s="127">
        <f t="shared" si="180"/>
        <v>0</v>
      </c>
      <c r="J171" s="127">
        <f t="shared" si="180"/>
        <v>0</v>
      </c>
      <c r="K171" s="127">
        <f t="shared" si="180"/>
        <v>0</v>
      </c>
      <c r="L171" s="127">
        <f t="shared" si="180"/>
        <v>0</v>
      </c>
      <c r="M171" s="127">
        <f t="shared" si="180"/>
        <v>0</v>
      </c>
      <c r="N171" s="127">
        <f t="shared" si="180"/>
        <v>0</v>
      </c>
      <c r="O171" s="127">
        <f t="shared" si="180"/>
        <v>0</v>
      </c>
      <c r="P171" s="127">
        <f t="shared" si="180"/>
        <v>0</v>
      </c>
      <c r="Q171" s="127">
        <f t="shared" si="180"/>
        <v>0</v>
      </c>
      <c r="R171" s="127">
        <f t="shared" si="180"/>
        <v>0</v>
      </c>
      <c r="S171" s="117"/>
      <c r="T171" s="127">
        <f t="shared" ref="T171:T177" si="181">SUM(G171:I171)</f>
        <v>0</v>
      </c>
      <c r="U171" s="127">
        <f t="shared" ref="U171:U177" si="182">SUM(J171:L171)</f>
        <v>0</v>
      </c>
      <c r="V171" s="127">
        <f t="shared" ref="V171:V177" si="183">SUM(M171:O171)</f>
        <v>0</v>
      </c>
      <c r="W171" s="127">
        <f t="shared" ref="W171:W177" si="184">SUM(P171:R171)</f>
        <v>0</v>
      </c>
      <c r="X171" s="128">
        <f t="shared" ref="X171:X177" si="185">SUM(T171:W171)</f>
        <v>0</v>
      </c>
      <c r="Z171" s="232" t="e">
        <f t="shared" si="149"/>
        <v>#VALUE!</v>
      </c>
    </row>
    <row r="172" spans="1:26" s="91" customFormat="1" hidden="1" outlineLevel="1">
      <c r="A172" s="23">
        <f t="shared" ref="A172:E172" si="186">A127</f>
        <v>31</v>
      </c>
      <c r="B172" s="23" t="str">
        <f t="shared" si="186"/>
        <v>TBH</v>
      </c>
      <c r="C172" s="23">
        <f t="shared" si="186"/>
        <v>0</v>
      </c>
      <c r="D172" s="23" t="str">
        <f t="shared" si="186"/>
        <v>Marketing</v>
      </c>
      <c r="E172" s="23" t="str">
        <f t="shared" si="186"/>
        <v>US</v>
      </c>
      <c r="F172" s="23" t="str">
        <f t="shared" si="141"/>
        <v>No</v>
      </c>
      <c r="G172" s="127">
        <f t="shared" ref="G172:R172" si="187">IF($F172="Bonus",IF(G127&gt;0,$X38/12*G81,0),0)</f>
        <v>0</v>
      </c>
      <c r="H172" s="127">
        <f t="shared" si="187"/>
        <v>0</v>
      </c>
      <c r="I172" s="127">
        <f t="shared" si="187"/>
        <v>0</v>
      </c>
      <c r="J172" s="127">
        <f t="shared" si="187"/>
        <v>0</v>
      </c>
      <c r="K172" s="127">
        <f t="shared" si="187"/>
        <v>0</v>
      </c>
      <c r="L172" s="127">
        <f t="shared" si="187"/>
        <v>0</v>
      </c>
      <c r="M172" s="127">
        <f t="shared" si="187"/>
        <v>0</v>
      </c>
      <c r="N172" s="127">
        <f t="shared" si="187"/>
        <v>0</v>
      </c>
      <c r="O172" s="127">
        <f t="shared" si="187"/>
        <v>0</v>
      </c>
      <c r="P172" s="127">
        <f t="shared" si="187"/>
        <v>0</v>
      </c>
      <c r="Q172" s="127">
        <f t="shared" si="187"/>
        <v>0</v>
      </c>
      <c r="R172" s="127">
        <f t="shared" si="187"/>
        <v>0</v>
      </c>
      <c r="S172" s="117"/>
      <c r="T172" s="127">
        <f t="shared" si="181"/>
        <v>0</v>
      </c>
      <c r="U172" s="127">
        <f t="shared" si="182"/>
        <v>0</v>
      </c>
      <c r="V172" s="127">
        <f t="shared" si="183"/>
        <v>0</v>
      </c>
      <c r="W172" s="127">
        <f t="shared" si="184"/>
        <v>0</v>
      </c>
      <c r="X172" s="128">
        <f t="shared" si="185"/>
        <v>0</v>
      </c>
      <c r="Z172" s="232" t="e">
        <f t="shared" si="149"/>
        <v>#VALUE!</v>
      </c>
    </row>
    <row r="173" spans="1:26" s="91" customFormat="1" hidden="1" outlineLevel="1">
      <c r="A173" s="23">
        <f t="shared" ref="A173:E173" si="188">A128</f>
        <v>32</v>
      </c>
      <c r="B173" s="23" t="str">
        <f t="shared" si="188"/>
        <v>TBH</v>
      </c>
      <c r="C173" s="23">
        <f t="shared" si="188"/>
        <v>0</v>
      </c>
      <c r="D173" s="23" t="str">
        <f t="shared" si="188"/>
        <v>Marketing</v>
      </c>
      <c r="E173" s="23" t="str">
        <f t="shared" si="188"/>
        <v>US</v>
      </c>
      <c r="F173" s="23" t="str">
        <f t="shared" si="141"/>
        <v>No</v>
      </c>
      <c r="G173" s="127">
        <f t="shared" ref="G173:R173" si="189">IF($F173="Bonus",IF(G128&gt;0,$X39/12*G82,0),0)</f>
        <v>0</v>
      </c>
      <c r="H173" s="127">
        <f t="shared" si="189"/>
        <v>0</v>
      </c>
      <c r="I173" s="127">
        <f t="shared" si="189"/>
        <v>0</v>
      </c>
      <c r="J173" s="127">
        <f t="shared" si="189"/>
        <v>0</v>
      </c>
      <c r="K173" s="127">
        <f t="shared" si="189"/>
        <v>0</v>
      </c>
      <c r="L173" s="127">
        <f t="shared" si="189"/>
        <v>0</v>
      </c>
      <c r="M173" s="127">
        <f t="shared" si="189"/>
        <v>0</v>
      </c>
      <c r="N173" s="127">
        <f t="shared" si="189"/>
        <v>0</v>
      </c>
      <c r="O173" s="127">
        <f t="shared" si="189"/>
        <v>0</v>
      </c>
      <c r="P173" s="127">
        <f t="shared" si="189"/>
        <v>0</v>
      </c>
      <c r="Q173" s="127">
        <f t="shared" si="189"/>
        <v>0</v>
      </c>
      <c r="R173" s="127">
        <f t="shared" si="189"/>
        <v>0</v>
      </c>
      <c r="S173" s="117"/>
      <c r="T173" s="127">
        <f t="shared" si="181"/>
        <v>0</v>
      </c>
      <c r="U173" s="127">
        <f t="shared" si="182"/>
        <v>0</v>
      </c>
      <c r="V173" s="127">
        <f t="shared" si="183"/>
        <v>0</v>
      </c>
      <c r="W173" s="127">
        <f t="shared" si="184"/>
        <v>0</v>
      </c>
      <c r="X173" s="128">
        <f t="shared" si="185"/>
        <v>0</v>
      </c>
      <c r="Z173" s="232" t="e">
        <f t="shared" si="149"/>
        <v>#VALUE!</v>
      </c>
    </row>
    <row r="174" spans="1:26" s="91" customFormat="1" hidden="1" outlineLevel="1">
      <c r="A174" s="23">
        <f t="shared" ref="A174:E174" si="190">A129</f>
        <v>33</v>
      </c>
      <c r="B174" s="23" t="str">
        <f t="shared" si="190"/>
        <v>TBH</v>
      </c>
      <c r="C174" s="23">
        <f t="shared" si="190"/>
        <v>0</v>
      </c>
      <c r="D174" s="23" t="str">
        <f t="shared" si="190"/>
        <v>Marketing</v>
      </c>
      <c r="E174" s="23" t="str">
        <f t="shared" si="190"/>
        <v>US</v>
      </c>
      <c r="F174" s="23" t="str">
        <f t="shared" si="141"/>
        <v>No</v>
      </c>
      <c r="G174" s="127">
        <f t="shared" ref="G174:R174" si="191">IF($F174="Bonus",IF(G129&gt;0,$X40/12*G83,0),0)</f>
        <v>0</v>
      </c>
      <c r="H174" s="127">
        <f t="shared" si="191"/>
        <v>0</v>
      </c>
      <c r="I174" s="127">
        <f t="shared" si="191"/>
        <v>0</v>
      </c>
      <c r="J174" s="127">
        <f t="shared" si="191"/>
        <v>0</v>
      </c>
      <c r="K174" s="127">
        <f t="shared" si="191"/>
        <v>0</v>
      </c>
      <c r="L174" s="127">
        <f t="shared" si="191"/>
        <v>0</v>
      </c>
      <c r="M174" s="127">
        <f t="shared" si="191"/>
        <v>0</v>
      </c>
      <c r="N174" s="127">
        <f t="shared" si="191"/>
        <v>0</v>
      </c>
      <c r="O174" s="127">
        <f t="shared" si="191"/>
        <v>0</v>
      </c>
      <c r="P174" s="127">
        <f t="shared" si="191"/>
        <v>0</v>
      </c>
      <c r="Q174" s="127">
        <f t="shared" si="191"/>
        <v>0</v>
      </c>
      <c r="R174" s="127">
        <f t="shared" si="191"/>
        <v>0</v>
      </c>
      <c r="S174" s="117"/>
      <c r="T174" s="127">
        <f t="shared" si="181"/>
        <v>0</v>
      </c>
      <c r="U174" s="127">
        <f t="shared" si="182"/>
        <v>0</v>
      </c>
      <c r="V174" s="127">
        <f t="shared" si="183"/>
        <v>0</v>
      </c>
      <c r="W174" s="127">
        <f t="shared" si="184"/>
        <v>0</v>
      </c>
      <c r="X174" s="128">
        <f t="shared" si="185"/>
        <v>0</v>
      </c>
      <c r="Z174" s="232" t="e">
        <f t="shared" si="149"/>
        <v>#VALUE!</v>
      </c>
    </row>
    <row r="175" spans="1:26" s="91" customFormat="1" hidden="1" outlineLevel="1">
      <c r="A175" s="23">
        <f t="shared" ref="A175:E175" si="192">A130</f>
        <v>34</v>
      </c>
      <c r="B175" s="23" t="str">
        <f t="shared" si="192"/>
        <v>TBH</v>
      </c>
      <c r="C175" s="23">
        <f t="shared" si="192"/>
        <v>0</v>
      </c>
      <c r="D175" s="23" t="str">
        <f t="shared" si="192"/>
        <v>Marketing</v>
      </c>
      <c r="E175" s="23" t="str">
        <f t="shared" si="192"/>
        <v>US</v>
      </c>
      <c r="F175" s="23" t="str">
        <f t="shared" si="141"/>
        <v>No</v>
      </c>
      <c r="G175" s="127">
        <f t="shared" ref="G175:R175" si="193">IF($F175="Bonus",IF(G130&gt;0,$X41/12*G84,0),0)</f>
        <v>0</v>
      </c>
      <c r="H175" s="127">
        <f t="shared" si="193"/>
        <v>0</v>
      </c>
      <c r="I175" s="127">
        <f t="shared" si="193"/>
        <v>0</v>
      </c>
      <c r="J175" s="127">
        <f t="shared" si="193"/>
        <v>0</v>
      </c>
      <c r="K175" s="127">
        <f t="shared" si="193"/>
        <v>0</v>
      </c>
      <c r="L175" s="127">
        <f t="shared" si="193"/>
        <v>0</v>
      </c>
      <c r="M175" s="127">
        <f t="shared" si="193"/>
        <v>0</v>
      </c>
      <c r="N175" s="127">
        <f t="shared" si="193"/>
        <v>0</v>
      </c>
      <c r="O175" s="127">
        <f t="shared" si="193"/>
        <v>0</v>
      </c>
      <c r="P175" s="127">
        <f t="shared" si="193"/>
        <v>0</v>
      </c>
      <c r="Q175" s="127">
        <f t="shared" si="193"/>
        <v>0</v>
      </c>
      <c r="R175" s="127">
        <f t="shared" si="193"/>
        <v>0</v>
      </c>
      <c r="S175" s="117"/>
      <c r="T175" s="127">
        <f t="shared" si="181"/>
        <v>0</v>
      </c>
      <c r="U175" s="127">
        <f t="shared" si="182"/>
        <v>0</v>
      </c>
      <c r="V175" s="127">
        <f t="shared" si="183"/>
        <v>0</v>
      </c>
      <c r="W175" s="127">
        <f t="shared" si="184"/>
        <v>0</v>
      </c>
      <c r="X175" s="128">
        <f t="shared" si="185"/>
        <v>0</v>
      </c>
      <c r="Z175" s="232" t="e">
        <f t="shared" si="149"/>
        <v>#VALUE!</v>
      </c>
    </row>
    <row r="176" spans="1:26" s="91" customFormat="1" hidden="1" outlineLevel="1">
      <c r="A176" s="23">
        <f t="shared" ref="A176:E176" si="194">A131</f>
        <v>35</v>
      </c>
      <c r="B176" s="23" t="str">
        <f t="shared" si="194"/>
        <v>TBH</v>
      </c>
      <c r="C176" s="23">
        <f t="shared" si="194"/>
        <v>0</v>
      </c>
      <c r="D176" s="23" t="str">
        <f t="shared" si="194"/>
        <v>Marketing</v>
      </c>
      <c r="E176" s="23" t="str">
        <f t="shared" si="194"/>
        <v>US</v>
      </c>
      <c r="F176" s="23" t="str">
        <f t="shared" si="141"/>
        <v>No</v>
      </c>
      <c r="G176" s="127">
        <f t="shared" ref="G176:R176" si="195">IF($F176="Bonus",IF(G131&gt;0,$X42/12*G85,0),0)</f>
        <v>0</v>
      </c>
      <c r="H176" s="127">
        <f t="shared" si="195"/>
        <v>0</v>
      </c>
      <c r="I176" s="127">
        <f t="shared" si="195"/>
        <v>0</v>
      </c>
      <c r="J176" s="127">
        <f t="shared" si="195"/>
        <v>0</v>
      </c>
      <c r="K176" s="127">
        <f t="shared" si="195"/>
        <v>0</v>
      </c>
      <c r="L176" s="127">
        <f t="shared" si="195"/>
        <v>0</v>
      </c>
      <c r="M176" s="127">
        <f t="shared" si="195"/>
        <v>0</v>
      </c>
      <c r="N176" s="127">
        <f t="shared" si="195"/>
        <v>0</v>
      </c>
      <c r="O176" s="127">
        <f t="shared" si="195"/>
        <v>0</v>
      </c>
      <c r="P176" s="127">
        <f t="shared" si="195"/>
        <v>0</v>
      </c>
      <c r="Q176" s="127">
        <f t="shared" si="195"/>
        <v>0</v>
      </c>
      <c r="R176" s="127">
        <f t="shared" si="195"/>
        <v>0</v>
      </c>
      <c r="S176" s="117"/>
      <c r="T176" s="127">
        <f t="shared" si="181"/>
        <v>0</v>
      </c>
      <c r="U176" s="127">
        <f t="shared" si="182"/>
        <v>0</v>
      </c>
      <c r="V176" s="127">
        <f t="shared" si="183"/>
        <v>0</v>
      </c>
      <c r="W176" s="127">
        <f t="shared" si="184"/>
        <v>0</v>
      </c>
      <c r="X176" s="128">
        <f t="shared" si="185"/>
        <v>0</v>
      </c>
      <c r="Z176" s="232" t="e">
        <f t="shared" si="149"/>
        <v>#VALUE!</v>
      </c>
    </row>
    <row r="177" spans="1:28" s="91" customFormat="1" hidden="1" outlineLevel="1">
      <c r="A177" s="23">
        <f t="shared" ref="A177:E177" si="196">A132</f>
        <v>36</v>
      </c>
      <c r="B177" s="23" t="str">
        <f t="shared" si="196"/>
        <v>TBH</v>
      </c>
      <c r="C177" s="23">
        <f t="shared" si="196"/>
        <v>0</v>
      </c>
      <c r="D177" s="23" t="str">
        <f t="shared" si="196"/>
        <v>Marketing</v>
      </c>
      <c r="E177" s="23" t="str">
        <f t="shared" si="196"/>
        <v>US</v>
      </c>
      <c r="F177" s="23" t="str">
        <f t="shared" si="141"/>
        <v>No</v>
      </c>
      <c r="G177" s="127">
        <f t="shared" ref="G177:R177" si="197">IF($F177="Bonus",IF(G132&gt;0,$X43/12*G86,0),0)</f>
        <v>0</v>
      </c>
      <c r="H177" s="127">
        <f t="shared" si="197"/>
        <v>0</v>
      </c>
      <c r="I177" s="127">
        <f t="shared" si="197"/>
        <v>0</v>
      </c>
      <c r="J177" s="127">
        <f t="shared" si="197"/>
        <v>0</v>
      </c>
      <c r="K177" s="127">
        <f t="shared" si="197"/>
        <v>0</v>
      </c>
      <c r="L177" s="127">
        <f t="shared" si="197"/>
        <v>0</v>
      </c>
      <c r="M177" s="127">
        <f t="shared" si="197"/>
        <v>0</v>
      </c>
      <c r="N177" s="127">
        <f t="shared" si="197"/>
        <v>0</v>
      </c>
      <c r="O177" s="127">
        <f t="shared" si="197"/>
        <v>0</v>
      </c>
      <c r="P177" s="127">
        <f t="shared" si="197"/>
        <v>0</v>
      </c>
      <c r="Q177" s="127">
        <f t="shared" si="197"/>
        <v>0</v>
      </c>
      <c r="R177" s="127">
        <f t="shared" si="197"/>
        <v>0</v>
      </c>
      <c r="S177" s="117"/>
      <c r="T177" s="127">
        <f t="shared" si="181"/>
        <v>0</v>
      </c>
      <c r="U177" s="127">
        <f t="shared" si="182"/>
        <v>0</v>
      </c>
      <c r="V177" s="127">
        <f t="shared" si="183"/>
        <v>0</v>
      </c>
      <c r="W177" s="127">
        <f t="shared" si="184"/>
        <v>0</v>
      </c>
      <c r="X177" s="128">
        <f t="shared" si="185"/>
        <v>0</v>
      </c>
      <c r="Z177" s="232" t="e">
        <f t="shared" si="149"/>
        <v>#VALUE!</v>
      </c>
    </row>
    <row r="178" spans="1:28" s="91" customFormat="1" hidden="1" outlineLevel="1">
      <c r="A178" s="23">
        <f t="shared" ref="A178:E180" si="198">A133</f>
        <v>37</v>
      </c>
      <c r="B178" s="23" t="str">
        <f t="shared" si="198"/>
        <v>TBH</v>
      </c>
      <c r="C178" s="23">
        <f t="shared" si="198"/>
        <v>0</v>
      </c>
      <c r="D178" s="23" t="str">
        <f t="shared" si="198"/>
        <v>Marketing</v>
      </c>
      <c r="E178" s="23" t="str">
        <f t="shared" si="198"/>
        <v>US</v>
      </c>
      <c r="F178" s="23" t="str">
        <f t="shared" si="141"/>
        <v>No</v>
      </c>
      <c r="G178" s="127">
        <f t="shared" ref="G178:R178" si="199">IF($F178="Bonus",IF(G133&gt;0,$X44/12*G87,0),0)</f>
        <v>0</v>
      </c>
      <c r="H178" s="127">
        <f t="shared" si="199"/>
        <v>0</v>
      </c>
      <c r="I178" s="127">
        <f t="shared" si="199"/>
        <v>0</v>
      </c>
      <c r="J178" s="127">
        <f t="shared" si="199"/>
        <v>0</v>
      </c>
      <c r="K178" s="127">
        <f t="shared" si="199"/>
        <v>0</v>
      </c>
      <c r="L178" s="127">
        <f t="shared" si="199"/>
        <v>0</v>
      </c>
      <c r="M178" s="127">
        <f t="shared" si="199"/>
        <v>0</v>
      </c>
      <c r="N178" s="127">
        <f t="shared" si="199"/>
        <v>0</v>
      </c>
      <c r="O178" s="127">
        <f t="shared" si="199"/>
        <v>0</v>
      </c>
      <c r="P178" s="127">
        <f t="shared" si="199"/>
        <v>0</v>
      </c>
      <c r="Q178" s="127">
        <f t="shared" si="199"/>
        <v>0</v>
      </c>
      <c r="R178" s="127">
        <f t="shared" si="199"/>
        <v>0</v>
      </c>
      <c r="S178" s="117"/>
      <c r="T178" s="127">
        <f t="shared" si="144"/>
        <v>0</v>
      </c>
      <c r="U178" s="127">
        <f t="shared" si="145"/>
        <v>0</v>
      </c>
      <c r="V178" s="127">
        <f t="shared" si="146"/>
        <v>0</v>
      </c>
      <c r="W178" s="127">
        <f t="shared" si="147"/>
        <v>0</v>
      </c>
      <c r="X178" s="128">
        <f t="shared" si="148"/>
        <v>0</v>
      </c>
      <c r="Z178" s="232" t="e">
        <f t="shared" si="149"/>
        <v>#VALUE!</v>
      </c>
    </row>
    <row r="179" spans="1:28" s="91" customFormat="1" hidden="1" outlineLevel="1">
      <c r="A179" s="23">
        <f t="shared" si="198"/>
        <v>38</v>
      </c>
      <c r="B179" s="23" t="str">
        <f t="shared" si="198"/>
        <v>TBH</v>
      </c>
      <c r="C179" s="23">
        <f t="shared" si="198"/>
        <v>0</v>
      </c>
      <c r="D179" s="23" t="str">
        <f t="shared" si="198"/>
        <v>Marketing</v>
      </c>
      <c r="E179" s="23" t="str">
        <f t="shared" si="198"/>
        <v>US</v>
      </c>
      <c r="F179" s="23" t="str">
        <f t="shared" si="141"/>
        <v>No</v>
      </c>
      <c r="G179" s="127">
        <f t="shared" ref="G179:R179" si="200">IF($F179="Bonus",IF(G134&gt;0,$X45/12*G88,0),0)</f>
        <v>0</v>
      </c>
      <c r="H179" s="127">
        <f t="shared" si="200"/>
        <v>0</v>
      </c>
      <c r="I179" s="127">
        <f t="shared" si="200"/>
        <v>0</v>
      </c>
      <c r="J179" s="127">
        <f t="shared" si="200"/>
        <v>0</v>
      </c>
      <c r="K179" s="127">
        <f t="shared" si="200"/>
        <v>0</v>
      </c>
      <c r="L179" s="127">
        <f t="shared" si="200"/>
        <v>0</v>
      </c>
      <c r="M179" s="127">
        <f t="shared" si="200"/>
        <v>0</v>
      </c>
      <c r="N179" s="127">
        <f t="shared" si="200"/>
        <v>0</v>
      </c>
      <c r="O179" s="127">
        <f t="shared" si="200"/>
        <v>0</v>
      </c>
      <c r="P179" s="127">
        <f t="shared" si="200"/>
        <v>0</v>
      </c>
      <c r="Q179" s="127">
        <f t="shared" si="200"/>
        <v>0</v>
      </c>
      <c r="R179" s="127">
        <f t="shared" si="200"/>
        <v>0</v>
      </c>
      <c r="S179" s="117"/>
      <c r="T179" s="127">
        <f t="shared" si="144"/>
        <v>0</v>
      </c>
      <c r="U179" s="127">
        <f t="shared" si="145"/>
        <v>0</v>
      </c>
      <c r="V179" s="127">
        <f t="shared" si="146"/>
        <v>0</v>
      </c>
      <c r="W179" s="127">
        <f t="shared" si="147"/>
        <v>0</v>
      </c>
      <c r="X179" s="128">
        <f t="shared" si="148"/>
        <v>0</v>
      </c>
      <c r="Z179" s="232" t="e">
        <f t="shared" si="149"/>
        <v>#VALUE!</v>
      </c>
    </row>
    <row r="180" spans="1:28" s="91" customFormat="1" hidden="1" outlineLevel="1">
      <c r="A180" s="23">
        <f t="shared" si="198"/>
        <v>39</v>
      </c>
      <c r="B180" s="23" t="str">
        <f t="shared" si="198"/>
        <v>TBH</v>
      </c>
      <c r="C180" s="23">
        <f t="shared" si="198"/>
        <v>0</v>
      </c>
      <c r="D180" s="23" t="str">
        <f t="shared" si="198"/>
        <v>Marketing</v>
      </c>
      <c r="E180" s="23" t="str">
        <f t="shared" si="198"/>
        <v>US</v>
      </c>
      <c r="F180" s="23" t="str">
        <f t="shared" si="141"/>
        <v>No</v>
      </c>
      <c r="G180" s="127">
        <f t="shared" ref="G180:R180" si="201">IF($F180="Bonus",IF(G135&gt;0,$X46/12*G89,0),0)</f>
        <v>0</v>
      </c>
      <c r="H180" s="127">
        <f t="shared" si="201"/>
        <v>0</v>
      </c>
      <c r="I180" s="127">
        <f t="shared" si="201"/>
        <v>0</v>
      </c>
      <c r="J180" s="127">
        <f t="shared" si="201"/>
        <v>0</v>
      </c>
      <c r="K180" s="127">
        <f t="shared" si="201"/>
        <v>0</v>
      </c>
      <c r="L180" s="127">
        <f t="shared" si="201"/>
        <v>0</v>
      </c>
      <c r="M180" s="127">
        <f t="shared" si="201"/>
        <v>0</v>
      </c>
      <c r="N180" s="127">
        <f t="shared" si="201"/>
        <v>0</v>
      </c>
      <c r="O180" s="127">
        <f t="shared" si="201"/>
        <v>0</v>
      </c>
      <c r="P180" s="127">
        <f t="shared" si="201"/>
        <v>0</v>
      </c>
      <c r="Q180" s="127">
        <f t="shared" si="201"/>
        <v>0</v>
      </c>
      <c r="R180" s="127">
        <f t="shared" si="201"/>
        <v>0</v>
      </c>
      <c r="S180" s="117"/>
      <c r="T180" s="127">
        <f t="shared" si="144"/>
        <v>0</v>
      </c>
      <c r="U180" s="127">
        <f t="shared" si="145"/>
        <v>0</v>
      </c>
      <c r="V180" s="127">
        <f t="shared" si="146"/>
        <v>0</v>
      </c>
      <c r="W180" s="127">
        <f t="shared" si="147"/>
        <v>0</v>
      </c>
      <c r="X180" s="128">
        <f t="shared" si="148"/>
        <v>0</v>
      </c>
      <c r="Z180" s="232" t="e">
        <f t="shared" si="149"/>
        <v>#VALUE!</v>
      </c>
    </row>
    <row r="181" spans="1:28" hidden="1" collapsed="1">
      <c r="A181" s="28"/>
      <c r="B181" s="27"/>
      <c r="C181" s="27"/>
      <c r="D181" s="27"/>
      <c r="E181" s="27"/>
      <c r="F181" s="27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T181" s="41"/>
      <c r="U181" s="40"/>
      <c r="V181" s="40"/>
      <c r="W181" s="40"/>
      <c r="X181" s="119"/>
      <c r="Z181" s="231">
        <f t="shared" si="149"/>
        <v>0</v>
      </c>
    </row>
    <row r="182" spans="1:28" hidden="1">
      <c r="A182" s="22"/>
      <c r="B182" s="17"/>
      <c r="C182" s="17"/>
      <c r="D182" s="17"/>
      <c r="E182" s="17"/>
      <c r="F182" s="17"/>
      <c r="G182" s="129">
        <f t="shared" ref="G182:R182" si="202">SUM(G142:G181)</f>
        <v>5083.333333333333</v>
      </c>
      <c r="H182" s="129">
        <f t="shared" si="202"/>
        <v>5236.5591397849457</v>
      </c>
      <c r="I182" s="129">
        <f t="shared" si="202"/>
        <v>8155.9139784946237</v>
      </c>
      <c r="J182" s="129">
        <f t="shared" si="202"/>
        <v>9083.3333333333321</v>
      </c>
      <c r="K182" s="129">
        <f t="shared" si="202"/>
        <v>9083.3333333333321</v>
      </c>
      <c r="L182" s="129">
        <f t="shared" si="202"/>
        <v>9083.3333333333321</v>
      </c>
      <c r="M182" s="129">
        <f t="shared" si="202"/>
        <v>9083.3333333333321</v>
      </c>
      <c r="N182" s="129">
        <f t="shared" si="202"/>
        <v>9083.3333333333321</v>
      </c>
      <c r="O182" s="129">
        <f t="shared" si="202"/>
        <v>9083.3333333333321</v>
      </c>
      <c r="P182" s="129">
        <f t="shared" si="202"/>
        <v>9083.3333333333321</v>
      </c>
      <c r="Q182" s="129">
        <f t="shared" si="202"/>
        <v>9083.3333333333321</v>
      </c>
      <c r="R182" s="129">
        <f t="shared" si="202"/>
        <v>11502.68817204301</v>
      </c>
      <c r="S182" s="130"/>
      <c r="T182" s="129">
        <f>SUM(T142:T181)</f>
        <v>18475.806451612902</v>
      </c>
      <c r="U182" s="129">
        <f>SUM(U142:U181)</f>
        <v>27250</v>
      </c>
      <c r="V182" s="129">
        <f>SUM(V142:V181)</f>
        <v>27250</v>
      </c>
      <c r="W182" s="129">
        <f>SUM(W142:W181)</f>
        <v>29669.354838709678</v>
      </c>
      <c r="X182" s="129">
        <f>SUM(X142:X181)</f>
        <v>102645.16129032258</v>
      </c>
      <c r="Z182" s="233">
        <f t="shared" si="149"/>
        <v>102645.16129032258</v>
      </c>
      <c r="AB182" s="131">
        <f>SUM(G182:R182)-SUM(T182:W182)</f>
        <v>0</v>
      </c>
    </row>
    <row r="183" spans="1:28" ht="16.5" hidden="1" customHeight="1">
      <c r="A183" s="23"/>
      <c r="T183" s="14"/>
      <c r="U183" s="14"/>
      <c r="V183" s="14"/>
      <c r="W183" s="14"/>
      <c r="X183" s="132"/>
    </row>
    <row r="184" spans="1:28" hidden="1"/>
    <row r="185" spans="1:28" hidden="1">
      <c r="A185" s="240" t="s">
        <v>72</v>
      </c>
      <c r="B185" s="240"/>
      <c r="C185" s="240"/>
      <c r="D185" s="240"/>
      <c r="E185" s="240"/>
      <c r="F185" s="240"/>
      <c r="G185" s="123">
        <v>1</v>
      </c>
      <c r="H185" s="123">
        <v>2</v>
      </c>
      <c r="I185" s="123">
        <v>3</v>
      </c>
      <c r="J185" s="123">
        <v>4</v>
      </c>
      <c r="K185" s="123">
        <v>5</v>
      </c>
      <c r="L185" s="123">
        <v>6</v>
      </c>
      <c r="M185" s="123">
        <v>7</v>
      </c>
      <c r="N185" s="123">
        <v>8</v>
      </c>
      <c r="O185" s="123">
        <v>9</v>
      </c>
      <c r="P185" s="123">
        <v>10</v>
      </c>
      <c r="Q185" s="123">
        <v>11</v>
      </c>
      <c r="R185" s="123">
        <v>12</v>
      </c>
      <c r="S185" s="20"/>
      <c r="Z185" s="133" t="s">
        <v>74</v>
      </c>
    </row>
    <row r="186" spans="1:28" hidden="1">
      <c r="A186" s="111" t="s">
        <v>19</v>
      </c>
      <c r="B186" s="111" t="s">
        <v>8</v>
      </c>
      <c r="C186" s="111" t="s">
        <v>3</v>
      </c>
      <c r="D186" s="112" t="s">
        <v>0</v>
      </c>
      <c r="E186" s="111" t="s">
        <v>9</v>
      </c>
      <c r="F186" s="111"/>
      <c r="G186" s="124" t="s">
        <v>40</v>
      </c>
      <c r="H186" s="124" t="s">
        <v>41</v>
      </c>
      <c r="I186" s="124" t="s">
        <v>42</v>
      </c>
      <c r="J186" s="124" t="s">
        <v>43</v>
      </c>
      <c r="K186" s="124" t="s">
        <v>44</v>
      </c>
      <c r="L186" s="124" t="s">
        <v>45</v>
      </c>
      <c r="M186" s="124" t="s">
        <v>46</v>
      </c>
      <c r="N186" s="124" t="s">
        <v>47</v>
      </c>
      <c r="O186" s="124" t="s">
        <v>48</v>
      </c>
      <c r="P186" s="124" t="s">
        <v>49</v>
      </c>
      <c r="Q186" s="124" t="s">
        <v>50</v>
      </c>
      <c r="R186" s="124" t="s">
        <v>51</v>
      </c>
      <c r="S186" s="23"/>
      <c r="T186" s="124" t="s">
        <v>59</v>
      </c>
      <c r="U186" s="124" t="s">
        <v>60</v>
      </c>
      <c r="V186" s="124" t="s">
        <v>61</v>
      </c>
      <c r="W186" s="124" t="s">
        <v>62</v>
      </c>
      <c r="X186" s="125">
        <v>2014</v>
      </c>
      <c r="Z186" s="133">
        <v>2014</v>
      </c>
    </row>
    <row r="187" spans="1:28" hidden="1">
      <c r="A187" s="23">
        <f t="shared" ref="A187:F196" si="203">A8</f>
        <v>1</v>
      </c>
      <c r="B187" s="23">
        <f t="shared" si="203"/>
        <v>0</v>
      </c>
      <c r="C187" s="23" t="str">
        <f t="shared" si="203"/>
        <v>VP Marketing</v>
      </c>
      <c r="D187" s="23" t="str">
        <f t="shared" si="203"/>
        <v>Marketing</v>
      </c>
      <c r="E187" s="23" t="str">
        <f t="shared" si="203"/>
        <v>US</v>
      </c>
      <c r="F187" s="23" t="str">
        <f t="shared" si="203"/>
        <v>Existing</v>
      </c>
      <c r="G187" s="126">
        <f t="shared" ref="G187:R187" si="204">G142+G97</f>
        <v>27083.333333333336</v>
      </c>
      <c r="H187" s="126">
        <f t="shared" si="204"/>
        <v>27083.333333333336</v>
      </c>
      <c r="I187" s="126">
        <f t="shared" si="204"/>
        <v>27083.333333333336</v>
      </c>
      <c r="J187" s="126">
        <f t="shared" si="204"/>
        <v>27083.333333333336</v>
      </c>
      <c r="K187" s="126">
        <f t="shared" si="204"/>
        <v>27083.333333333336</v>
      </c>
      <c r="L187" s="126">
        <f t="shared" si="204"/>
        <v>27083.333333333336</v>
      </c>
      <c r="M187" s="126">
        <f t="shared" si="204"/>
        <v>27083.333333333336</v>
      </c>
      <c r="N187" s="126">
        <f t="shared" si="204"/>
        <v>27083.333333333336</v>
      </c>
      <c r="O187" s="126">
        <f t="shared" si="204"/>
        <v>27083.333333333336</v>
      </c>
      <c r="P187" s="126">
        <f t="shared" si="204"/>
        <v>27083.333333333336</v>
      </c>
      <c r="Q187" s="126">
        <f t="shared" si="204"/>
        <v>27083.333333333336</v>
      </c>
      <c r="R187" s="126">
        <f t="shared" si="204"/>
        <v>27083.333333333336</v>
      </c>
      <c r="S187" s="25"/>
      <c r="T187" s="127">
        <f>SUM(G187:I187)</f>
        <v>81250</v>
      </c>
      <c r="U187" s="127">
        <f>SUM(J187:L187)</f>
        <v>81250</v>
      </c>
      <c r="V187" s="127">
        <f>SUM(M187:O187)</f>
        <v>81250</v>
      </c>
      <c r="W187" s="127">
        <f>SUM(P187:R187)</f>
        <v>81250</v>
      </c>
      <c r="X187" s="128">
        <f>SUM(T187:W187)</f>
        <v>325000</v>
      </c>
      <c r="Z187" s="134">
        <f>X187</f>
        <v>325000</v>
      </c>
    </row>
    <row r="188" spans="1:28" hidden="1">
      <c r="A188" s="23">
        <f t="shared" si="203"/>
        <v>2</v>
      </c>
      <c r="B188" s="23">
        <f t="shared" si="203"/>
        <v>0</v>
      </c>
      <c r="C188" s="23" t="str">
        <f t="shared" si="203"/>
        <v>Marketing Manager</v>
      </c>
      <c r="D188" s="23" t="str">
        <f t="shared" si="203"/>
        <v>Marketing</v>
      </c>
      <c r="E188" s="23" t="str">
        <f t="shared" si="203"/>
        <v>US</v>
      </c>
      <c r="F188" s="23" t="str">
        <f t="shared" si="203"/>
        <v>Existing</v>
      </c>
      <c r="G188" s="127">
        <f t="shared" ref="G188:R188" si="205">G143+G98</f>
        <v>7614.166666666667</v>
      </c>
      <c r="H188" s="127">
        <f t="shared" si="205"/>
        <v>7614.166666666667</v>
      </c>
      <c r="I188" s="127">
        <f t="shared" si="205"/>
        <v>7614.166666666667</v>
      </c>
      <c r="J188" s="127">
        <f t="shared" si="205"/>
        <v>7614.166666666667</v>
      </c>
      <c r="K188" s="127">
        <f t="shared" si="205"/>
        <v>8692.6965</v>
      </c>
      <c r="L188" s="127">
        <f t="shared" si="205"/>
        <v>8692.6965</v>
      </c>
      <c r="M188" s="127">
        <f t="shared" si="205"/>
        <v>8692.6965</v>
      </c>
      <c r="N188" s="127">
        <f t="shared" si="205"/>
        <v>8692.6965</v>
      </c>
      <c r="O188" s="127">
        <f t="shared" si="205"/>
        <v>8692.6965</v>
      </c>
      <c r="P188" s="127">
        <f t="shared" si="205"/>
        <v>8692.6965</v>
      </c>
      <c r="Q188" s="127">
        <f t="shared" si="205"/>
        <v>8692.6965</v>
      </c>
      <c r="R188" s="127">
        <f t="shared" si="205"/>
        <v>8692.6965</v>
      </c>
      <c r="S188" s="25"/>
      <c r="T188" s="127">
        <f t="shared" ref="T188:T215" si="206">SUM(G188:I188)</f>
        <v>22842.5</v>
      </c>
      <c r="U188" s="127">
        <f t="shared" ref="U188:U215" si="207">SUM(J188:L188)</f>
        <v>24999.559666666668</v>
      </c>
      <c r="V188" s="127">
        <f t="shared" ref="V188:V215" si="208">SUM(M188:O188)</f>
        <v>26078.089500000002</v>
      </c>
      <c r="W188" s="127">
        <f t="shared" ref="W188:W215" si="209">SUM(P188:R188)</f>
        <v>26078.089500000002</v>
      </c>
      <c r="X188" s="128">
        <f t="shared" ref="X188:X215" si="210">SUM(T188:W188)</f>
        <v>99998.238666666672</v>
      </c>
      <c r="Z188" s="134">
        <f t="shared" ref="Z188:Z215" si="211">X188</f>
        <v>99998.238666666672</v>
      </c>
    </row>
    <row r="189" spans="1:28" hidden="1">
      <c r="A189" s="23">
        <f t="shared" si="203"/>
        <v>3</v>
      </c>
      <c r="B189" s="23">
        <f t="shared" si="203"/>
        <v>0</v>
      </c>
      <c r="C189" s="23" t="str">
        <f t="shared" si="203"/>
        <v>Product Marketing Manager</v>
      </c>
      <c r="D189" s="23" t="str">
        <f t="shared" si="203"/>
        <v>Marketing</v>
      </c>
      <c r="E189" s="23" t="str">
        <f t="shared" si="203"/>
        <v>US</v>
      </c>
      <c r="F189" s="23" t="str">
        <f t="shared" si="203"/>
        <v>Existing</v>
      </c>
      <c r="G189" s="127">
        <f t="shared" ref="G189:R189" si="212">G144+G99</f>
        <v>9462.5</v>
      </c>
      <c r="H189" s="127">
        <f t="shared" si="212"/>
        <v>9462.5</v>
      </c>
      <c r="I189" s="127">
        <f t="shared" si="212"/>
        <v>9462.5</v>
      </c>
      <c r="J189" s="127">
        <f t="shared" si="212"/>
        <v>9462.5</v>
      </c>
      <c r="K189" s="127">
        <f t="shared" si="212"/>
        <v>10105.4825</v>
      </c>
      <c r="L189" s="127">
        <f t="shared" si="212"/>
        <v>10105.4825</v>
      </c>
      <c r="M189" s="127">
        <f t="shared" si="212"/>
        <v>10105.4825</v>
      </c>
      <c r="N189" s="127">
        <f t="shared" si="212"/>
        <v>10105.4825</v>
      </c>
      <c r="O189" s="127">
        <f t="shared" si="212"/>
        <v>10105.4825</v>
      </c>
      <c r="P189" s="127">
        <f t="shared" si="212"/>
        <v>10105.4825</v>
      </c>
      <c r="Q189" s="127">
        <f t="shared" si="212"/>
        <v>10105.4825</v>
      </c>
      <c r="R189" s="127">
        <f t="shared" si="212"/>
        <v>10105.4825</v>
      </c>
      <c r="S189" s="25"/>
      <c r="T189" s="127">
        <f t="shared" si="206"/>
        <v>28387.5</v>
      </c>
      <c r="U189" s="127">
        <f t="shared" si="207"/>
        <v>29673.464999999997</v>
      </c>
      <c r="V189" s="127">
        <f t="shared" si="208"/>
        <v>30316.447500000002</v>
      </c>
      <c r="W189" s="127">
        <f t="shared" si="209"/>
        <v>30316.447500000002</v>
      </c>
      <c r="X189" s="128">
        <f t="shared" si="210"/>
        <v>118693.86000000002</v>
      </c>
      <c r="Z189" s="134">
        <f t="shared" si="211"/>
        <v>118693.86000000002</v>
      </c>
    </row>
    <row r="190" spans="1:28" hidden="1">
      <c r="A190" s="23">
        <f t="shared" si="203"/>
        <v>4</v>
      </c>
      <c r="B190" s="23">
        <f t="shared" si="203"/>
        <v>0</v>
      </c>
      <c r="C190" s="23" t="str">
        <f t="shared" si="203"/>
        <v>Product Marketing Director</v>
      </c>
      <c r="D190" s="23" t="str">
        <f t="shared" si="203"/>
        <v>Marketing</v>
      </c>
      <c r="E190" s="23" t="str">
        <f t="shared" si="203"/>
        <v>US</v>
      </c>
      <c r="F190" s="23" t="str">
        <f t="shared" si="203"/>
        <v>TBH</v>
      </c>
      <c r="G190" s="127">
        <f t="shared" ref="G190:R190" si="213">G145+G100</f>
        <v>0</v>
      </c>
      <c r="H190" s="127">
        <f t="shared" si="213"/>
        <v>0</v>
      </c>
      <c r="I190" s="127">
        <f t="shared" si="213"/>
        <v>6164.5161290322576</v>
      </c>
      <c r="J190" s="127">
        <f t="shared" si="213"/>
        <v>13650</v>
      </c>
      <c r="K190" s="127">
        <f t="shared" si="213"/>
        <v>13650</v>
      </c>
      <c r="L190" s="127">
        <f t="shared" si="213"/>
        <v>13650</v>
      </c>
      <c r="M190" s="127">
        <f t="shared" si="213"/>
        <v>13650</v>
      </c>
      <c r="N190" s="127">
        <f t="shared" si="213"/>
        <v>13650</v>
      </c>
      <c r="O190" s="127">
        <f t="shared" si="213"/>
        <v>13650</v>
      </c>
      <c r="P190" s="127">
        <f t="shared" si="213"/>
        <v>13650</v>
      </c>
      <c r="Q190" s="127">
        <f t="shared" si="213"/>
        <v>13650</v>
      </c>
      <c r="R190" s="127">
        <f t="shared" si="213"/>
        <v>13650</v>
      </c>
      <c r="S190" s="25"/>
      <c r="T190" s="127">
        <f t="shared" si="206"/>
        <v>6164.5161290322576</v>
      </c>
      <c r="U190" s="127">
        <f t="shared" si="207"/>
        <v>40950</v>
      </c>
      <c r="V190" s="127">
        <f t="shared" si="208"/>
        <v>40950</v>
      </c>
      <c r="W190" s="127">
        <f t="shared" si="209"/>
        <v>40950</v>
      </c>
      <c r="X190" s="128">
        <f t="shared" si="210"/>
        <v>129014.51612903226</v>
      </c>
      <c r="Z190" s="134">
        <f t="shared" si="211"/>
        <v>129014.51612903226</v>
      </c>
    </row>
    <row r="191" spans="1:28" hidden="1">
      <c r="A191" s="23">
        <f t="shared" si="203"/>
        <v>5</v>
      </c>
      <c r="B191" s="23">
        <f t="shared" si="203"/>
        <v>0</v>
      </c>
      <c r="C191" s="23" t="str">
        <f t="shared" si="203"/>
        <v>Lead Development Rep</v>
      </c>
      <c r="D191" s="23" t="str">
        <f t="shared" si="203"/>
        <v>Marketing</v>
      </c>
      <c r="E191" s="23" t="str">
        <f t="shared" si="203"/>
        <v>US</v>
      </c>
      <c r="F191" s="23" t="str">
        <f t="shared" si="203"/>
        <v>TBH</v>
      </c>
      <c r="G191" s="127">
        <f t="shared" ref="G191:R191" si="214">G146+G101</f>
        <v>0</v>
      </c>
      <c r="H191" s="127">
        <f t="shared" si="214"/>
        <v>0</v>
      </c>
      <c r="I191" s="127">
        <f t="shared" si="214"/>
        <v>7143.010752688172</v>
      </c>
      <c r="J191" s="127">
        <f t="shared" si="214"/>
        <v>7908.3333333333339</v>
      </c>
      <c r="K191" s="127">
        <f t="shared" si="214"/>
        <v>7908.3333333333339</v>
      </c>
      <c r="L191" s="127">
        <f t="shared" si="214"/>
        <v>7908.3333333333339</v>
      </c>
      <c r="M191" s="127">
        <f t="shared" si="214"/>
        <v>7908.3333333333339</v>
      </c>
      <c r="N191" s="127">
        <f t="shared" si="214"/>
        <v>7908.3333333333339</v>
      </c>
      <c r="O191" s="127">
        <f t="shared" si="214"/>
        <v>7908.3333333333339</v>
      </c>
      <c r="P191" s="127">
        <f t="shared" si="214"/>
        <v>7908.3333333333339</v>
      </c>
      <c r="Q191" s="127">
        <f t="shared" si="214"/>
        <v>7908.3333333333339</v>
      </c>
      <c r="R191" s="127">
        <f t="shared" si="214"/>
        <v>7908.3333333333339</v>
      </c>
      <c r="S191" s="25"/>
      <c r="T191" s="127">
        <f t="shared" si="206"/>
        <v>7143.010752688172</v>
      </c>
      <c r="U191" s="127">
        <f t="shared" si="207"/>
        <v>23725</v>
      </c>
      <c r="V191" s="127">
        <f t="shared" si="208"/>
        <v>23725</v>
      </c>
      <c r="W191" s="127">
        <f t="shared" si="209"/>
        <v>23725</v>
      </c>
      <c r="X191" s="128">
        <f t="shared" si="210"/>
        <v>78318.010752688177</v>
      </c>
      <c r="Z191" s="134">
        <f t="shared" si="211"/>
        <v>78318.010752688177</v>
      </c>
    </row>
    <row r="192" spans="1:28" hidden="1">
      <c r="A192" s="23">
        <f t="shared" si="203"/>
        <v>6</v>
      </c>
      <c r="B192" s="23">
        <f t="shared" si="203"/>
        <v>0</v>
      </c>
      <c r="C192" s="23" t="str">
        <f t="shared" si="203"/>
        <v>Marketing Coordinator</v>
      </c>
      <c r="D192" s="23" t="str">
        <f t="shared" si="203"/>
        <v>Marketing</v>
      </c>
      <c r="E192" s="23" t="str">
        <f t="shared" si="203"/>
        <v>US</v>
      </c>
      <c r="F192" s="23" t="str">
        <f t="shared" si="203"/>
        <v>TBH</v>
      </c>
      <c r="G192" s="127">
        <f t="shared" ref="G192:R192" si="215">G147+G102</f>
        <v>0</v>
      </c>
      <c r="H192" s="127">
        <f t="shared" si="215"/>
        <v>2939.8924731182792</v>
      </c>
      <c r="I192" s="127">
        <f t="shared" si="215"/>
        <v>4796.6666666666661</v>
      </c>
      <c r="J192" s="127">
        <f t="shared" si="215"/>
        <v>4796.6666666666661</v>
      </c>
      <c r="K192" s="127">
        <f t="shared" si="215"/>
        <v>4796.6666666666661</v>
      </c>
      <c r="L192" s="127">
        <f t="shared" si="215"/>
        <v>4796.6666666666661</v>
      </c>
      <c r="M192" s="127">
        <f t="shared" si="215"/>
        <v>4796.6666666666661</v>
      </c>
      <c r="N192" s="127">
        <f t="shared" si="215"/>
        <v>4796.6666666666661</v>
      </c>
      <c r="O192" s="127">
        <f t="shared" si="215"/>
        <v>4796.6666666666661</v>
      </c>
      <c r="P192" s="127">
        <f t="shared" si="215"/>
        <v>4796.6666666666661</v>
      </c>
      <c r="Q192" s="127">
        <f t="shared" si="215"/>
        <v>4796.6666666666661</v>
      </c>
      <c r="R192" s="127">
        <f t="shared" si="215"/>
        <v>4796.6666666666661</v>
      </c>
      <c r="S192" s="25"/>
      <c r="T192" s="127">
        <f t="shared" si="206"/>
        <v>7736.5591397849457</v>
      </c>
      <c r="U192" s="127">
        <f t="shared" si="207"/>
        <v>14389.999999999998</v>
      </c>
      <c r="V192" s="127">
        <f t="shared" si="208"/>
        <v>14389.999999999998</v>
      </c>
      <c r="W192" s="127">
        <f t="shared" si="209"/>
        <v>14389.999999999998</v>
      </c>
      <c r="X192" s="128">
        <f t="shared" si="210"/>
        <v>50906.559139784942</v>
      </c>
      <c r="Z192" s="134">
        <f t="shared" si="211"/>
        <v>50906.559139784942</v>
      </c>
    </row>
    <row r="193" spans="1:26" hidden="1">
      <c r="A193" s="23">
        <f t="shared" si="203"/>
        <v>7</v>
      </c>
      <c r="B193" s="23" t="str">
        <f t="shared" si="203"/>
        <v>TBH</v>
      </c>
      <c r="C193" s="23" t="str">
        <f t="shared" si="203"/>
        <v>Lead Development Rep</v>
      </c>
      <c r="D193" s="23" t="str">
        <f t="shared" si="203"/>
        <v>Marketing</v>
      </c>
      <c r="E193" s="23" t="str">
        <f t="shared" si="203"/>
        <v>US</v>
      </c>
      <c r="F193" s="23" t="str">
        <f t="shared" si="203"/>
        <v>TBH</v>
      </c>
      <c r="G193" s="127">
        <f t="shared" ref="G193:R193" si="216">G148+G103</f>
        <v>0</v>
      </c>
      <c r="H193" s="127">
        <f t="shared" si="216"/>
        <v>0</v>
      </c>
      <c r="I193" s="127">
        <f t="shared" si="216"/>
        <v>0</v>
      </c>
      <c r="J193" s="127">
        <f t="shared" si="216"/>
        <v>0</v>
      </c>
      <c r="K193" s="127">
        <f t="shared" si="216"/>
        <v>0</v>
      </c>
      <c r="L193" s="127">
        <f t="shared" si="216"/>
        <v>0</v>
      </c>
      <c r="M193" s="127">
        <f t="shared" si="216"/>
        <v>0</v>
      </c>
      <c r="N193" s="127">
        <f t="shared" si="216"/>
        <v>0</v>
      </c>
      <c r="O193" s="127">
        <f t="shared" si="216"/>
        <v>0</v>
      </c>
      <c r="P193" s="127">
        <f t="shared" si="216"/>
        <v>0</v>
      </c>
      <c r="Q193" s="127">
        <f t="shared" si="216"/>
        <v>0</v>
      </c>
      <c r="R193" s="127">
        <f t="shared" si="216"/>
        <v>7419.354838709678</v>
      </c>
      <c r="S193" s="25"/>
      <c r="T193" s="127">
        <f t="shared" si="206"/>
        <v>0</v>
      </c>
      <c r="U193" s="127">
        <f t="shared" si="207"/>
        <v>0</v>
      </c>
      <c r="V193" s="127">
        <f t="shared" si="208"/>
        <v>0</v>
      </c>
      <c r="W193" s="127">
        <f t="shared" si="209"/>
        <v>7419.354838709678</v>
      </c>
      <c r="X193" s="128">
        <f t="shared" si="210"/>
        <v>7419.354838709678</v>
      </c>
      <c r="Z193" s="134">
        <f t="shared" si="211"/>
        <v>7419.354838709678</v>
      </c>
    </row>
    <row r="194" spans="1:26" hidden="1">
      <c r="A194" s="23">
        <f t="shared" si="203"/>
        <v>8</v>
      </c>
      <c r="B194" s="23" t="str">
        <f t="shared" si="203"/>
        <v>TBH</v>
      </c>
      <c r="C194" s="23">
        <f t="shared" si="203"/>
        <v>0</v>
      </c>
      <c r="D194" s="23" t="str">
        <f t="shared" si="203"/>
        <v>Marketing</v>
      </c>
      <c r="E194" s="23" t="str">
        <f t="shared" si="203"/>
        <v>US</v>
      </c>
      <c r="F194" s="23" t="str">
        <f t="shared" si="203"/>
        <v>TBH</v>
      </c>
      <c r="G194" s="127">
        <f t="shared" ref="G194:R194" si="217">G149+G104</f>
        <v>0</v>
      </c>
      <c r="H194" s="127">
        <f t="shared" si="217"/>
        <v>0</v>
      </c>
      <c r="I194" s="127">
        <f t="shared" si="217"/>
        <v>0</v>
      </c>
      <c r="J194" s="127">
        <f t="shared" si="217"/>
        <v>0</v>
      </c>
      <c r="K194" s="127">
        <f t="shared" si="217"/>
        <v>0</v>
      </c>
      <c r="L194" s="127">
        <f t="shared" si="217"/>
        <v>0</v>
      </c>
      <c r="M194" s="127">
        <f t="shared" si="217"/>
        <v>0</v>
      </c>
      <c r="N194" s="127">
        <f t="shared" si="217"/>
        <v>0</v>
      </c>
      <c r="O194" s="127">
        <f t="shared" si="217"/>
        <v>0</v>
      </c>
      <c r="P194" s="127">
        <f t="shared" si="217"/>
        <v>0</v>
      </c>
      <c r="Q194" s="127">
        <f t="shared" si="217"/>
        <v>0</v>
      </c>
      <c r="R194" s="127">
        <f t="shared" si="217"/>
        <v>0</v>
      </c>
      <c r="S194" s="25"/>
      <c r="T194" s="127">
        <f t="shared" si="206"/>
        <v>0</v>
      </c>
      <c r="U194" s="127">
        <f t="shared" si="207"/>
        <v>0</v>
      </c>
      <c r="V194" s="127">
        <f t="shared" si="208"/>
        <v>0</v>
      </c>
      <c r="W194" s="127">
        <f t="shared" si="209"/>
        <v>0</v>
      </c>
      <c r="X194" s="128">
        <f t="shared" si="210"/>
        <v>0</v>
      </c>
      <c r="Z194" s="134">
        <f t="shared" si="211"/>
        <v>0</v>
      </c>
    </row>
    <row r="195" spans="1:26" hidden="1">
      <c r="A195" s="23">
        <f t="shared" si="203"/>
        <v>9</v>
      </c>
      <c r="B195" s="23" t="str">
        <f t="shared" si="203"/>
        <v>TBH</v>
      </c>
      <c r="C195" s="23">
        <f t="shared" si="203"/>
        <v>0</v>
      </c>
      <c r="D195" s="23" t="str">
        <f t="shared" si="203"/>
        <v>Marketing</v>
      </c>
      <c r="E195" s="23" t="str">
        <f t="shared" si="203"/>
        <v>US</v>
      </c>
      <c r="F195" s="23" t="str">
        <f t="shared" si="203"/>
        <v>TBH</v>
      </c>
      <c r="G195" s="127">
        <f t="shared" ref="G195:R195" si="218">G150+G105</f>
        <v>0</v>
      </c>
      <c r="H195" s="127">
        <f t="shared" si="218"/>
        <v>0</v>
      </c>
      <c r="I195" s="127">
        <f t="shared" si="218"/>
        <v>0</v>
      </c>
      <c r="J195" s="127">
        <f t="shared" si="218"/>
        <v>0</v>
      </c>
      <c r="K195" s="127">
        <f t="shared" si="218"/>
        <v>0</v>
      </c>
      <c r="L195" s="127">
        <f t="shared" si="218"/>
        <v>0</v>
      </c>
      <c r="M195" s="127">
        <f t="shared" si="218"/>
        <v>0</v>
      </c>
      <c r="N195" s="127">
        <f t="shared" si="218"/>
        <v>0</v>
      </c>
      <c r="O195" s="127">
        <f t="shared" si="218"/>
        <v>0</v>
      </c>
      <c r="P195" s="127">
        <f t="shared" si="218"/>
        <v>0</v>
      </c>
      <c r="Q195" s="127">
        <f t="shared" si="218"/>
        <v>0</v>
      </c>
      <c r="R195" s="127">
        <f t="shared" si="218"/>
        <v>0</v>
      </c>
      <c r="S195" s="25"/>
      <c r="T195" s="127">
        <f t="shared" si="206"/>
        <v>0</v>
      </c>
      <c r="U195" s="127">
        <f t="shared" si="207"/>
        <v>0</v>
      </c>
      <c r="V195" s="127">
        <f t="shared" si="208"/>
        <v>0</v>
      </c>
      <c r="W195" s="127">
        <f t="shared" si="209"/>
        <v>0</v>
      </c>
      <c r="X195" s="128">
        <f t="shared" si="210"/>
        <v>0</v>
      </c>
      <c r="Z195" s="134">
        <f t="shared" si="211"/>
        <v>0</v>
      </c>
    </row>
    <row r="196" spans="1:26" hidden="1">
      <c r="A196" s="23">
        <f t="shared" si="203"/>
        <v>10</v>
      </c>
      <c r="B196" s="23" t="str">
        <f t="shared" si="203"/>
        <v>TBH</v>
      </c>
      <c r="C196" s="23">
        <f t="shared" si="203"/>
        <v>0</v>
      </c>
      <c r="D196" s="23" t="str">
        <f t="shared" si="203"/>
        <v>Marketing</v>
      </c>
      <c r="E196" s="23" t="str">
        <f t="shared" si="203"/>
        <v>US</v>
      </c>
      <c r="F196" s="23" t="str">
        <f t="shared" si="203"/>
        <v>TBH</v>
      </c>
      <c r="G196" s="127">
        <f t="shared" ref="G196:R196" si="219">G151+G106</f>
        <v>0</v>
      </c>
      <c r="H196" s="127">
        <f t="shared" si="219"/>
        <v>0</v>
      </c>
      <c r="I196" s="127">
        <f t="shared" si="219"/>
        <v>0</v>
      </c>
      <c r="J196" s="127">
        <f t="shared" si="219"/>
        <v>0</v>
      </c>
      <c r="K196" s="127">
        <f t="shared" si="219"/>
        <v>0</v>
      </c>
      <c r="L196" s="127">
        <f t="shared" si="219"/>
        <v>0</v>
      </c>
      <c r="M196" s="127">
        <f t="shared" si="219"/>
        <v>0</v>
      </c>
      <c r="N196" s="127">
        <f t="shared" si="219"/>
        <v>0</v>
      </c>
      <c r="O196" s="127">
        <f t="shared" si="219"/>
        <v>0</v>
      </c>
      <c r="P196" s="127">
        <f t="shared" si="219"/>
        <v>0</v>
      </c>
      <c r="Q196" s="127">
        <f t="shared" si="219"/>
        <v>0</v>
      </c>
      <c r="R196" s="127">
        <f t="shared" si="219"/>
        <v>0</v>
      </c>
      <c r="S196" s="25"/>
      <c r="T196" s="127">
        <f t="shared" si="206"/>
        <v>0</v>
      </c>
      <c r="U196" s="127">
        <f t="shared" si="207"/>
        <v>0</v>
      </c>
      <c r="V196" s="127">
        <f t="shared" si="208"/>
        <v>0</v>
      </c>
      <c r="W196" s="127">
        <f t="shared" si="209"/>
        <v>0</v>
      </c>
      <c r="X196" s="128">
        <f t="shared" si="210"/>
        <v>0</v>
      </c>
      <c r="Z196" s="134">
        <f t="shared" si="211"/>
        <v>0</v>
      </c>
    </row>
    <row r="197" spans="1:26" hidden="1">
      <c r="A197" s="23">
        <f t="shared" ref="A197:F206" si="220">A18</f>
        <v>11</v>
      </c>
      <c r="B197" s="23" t="str">
        <f t="shared" si="220"/>
        <v>TBH</v>
      </c>
      <c r="C197" s="23">
        <f t="shared" si="220"/>
        <v>0</v>
      </c>
      <c r="D197" s="23" t="str">
        <f t="shared" si="220"/>
        <v>Marketing</v>
      </c>
      <c r="E197" s="23" t="str">
        <f t="shared" si="220"/>
        <v>US</v>
      </c>
      <c r="F197" s="23" t="str">
        <f t="shared" si="220"/>
        <v>TBH</v>
      </c>
      <c r="G197" s="127">
        <f t="shared" ref="G197:R197" si="221">G152+G107</f>
        <v>0</v>
      </c>
      <c r="H197" s="127">
        <f t="shared" si="221"/>
        <v>0</v>
      </c>
      <c r="I197" s="127">
        <f t="shared" si="221"/>
        <v>0</v>
      </c>
      <c r="J197" s="127">
        <f t="shared" si="221"/>
        <v>0</v>
      </c>
      <c r="K197" s="127">
        <f t="shared" si="221"/>
        <v>0</v>
      </c>
      <c r="L197" s="127">
        <f t="shared" si="221"/>
        <v>0</v>
      </c>
      <c r="M197" s="127">
        <f t="shared" si="221"/>
        <v>0</v>
      </c>
      <c r="N197" s="127">
        <f t="shared" si="221"/>
        <v>0</v>
      </c>
      <c r="O197" s="127">
        <f t="shared" si="221"/>
        <v>0</v>
      </c>
      <c r="P197" s="127">
        <f t="shared" si="221"/>
        <v>0</v>
      </c>
      <c r="Q197" s="127">
        <f t="shared" si="221"/>
        <v>0</v>
      </c>
      <c r="R197" s="127">
        <f t="shared" si="221"/>
        <v>0</v>
      </c>
      <c r="S197" s="25"/>
      <c r="T197" s="127">
        <f t="shared" si="206"/>
        <v>0</v>
      </c>
      <c r="U197" s="127">
        <f t="shared" si="207"/>
        <v>0</v>
      </c>
      <c r="V197" s="127">
        <f t="shared" si="208"/>
        <v>0</v>
      </c>
      <c r="W197" s="127">
        <f t="shared" si="209"/>
        <v>0</v>
      </c>
      <c r="X197" s="128">
        <f t="shared" si="210"/>
        <v>0</v>
      </c>
      <c r="Z197" s="134">
        <f t="shared" si="211"/>
        <v>0</v>
      </c>
    </row>
    <row r="198" spans="1:26" hidden="1" outlineLevel="1">
      <c r="A198" s="23">
        <f t="shared" si="220"/>
        <v>12</v>
      </c>
      <c r="B198" s="23" t="str">
        <f t="shared" si="220"/>
        <v>TBH</v>
      </c>
      <c r="C198" s="23">
        <f t="shared" si="220"/>
        <v>0</v>
      </c>
      <c r="D198" s="23" t="str">
        <f t="shared" si="220"/>
        <v>Marketing</v>
      </c>
      <c r="E198" s="23" t="str">
        <f t="shared" si="220"/>
        <v>US</v>
      </c>
      <c r="F198" s="23" t="str">
        <f t="shared" si="220"/>
        <v>TBH</v>
      </c>
      <c r="G198" s="127">
        <f t="shared" ref="G198:R198" si="222">G153+G108</f>
        <v>0</v>
      </c>
      <c r="H198" s="127">
        <f t="shared" si="222"/>
        <v>0</v>
      </c>
      <c r="I198" s="127">
        <f t="shared" si="222"/>
        <v>0</v>
      </c>
      <c r="J198" s="127">
        <f t="shared" si="222"/>
        <v>0</v>
      </c>
      <c r="K198" s="127">
        <f t="shared" si="222"/>
        <v>0</v>
      </c>
      <c r="L198" s="127">
        <f t="shared" si="222"/>
        <v>0</v>
      </c>
      <c r="M198" s="127">
        <f t="shared" si="222"/>
        <v>0</v>
      </c>
      <c r="N198" s="127">
        <f t="shared" si="222"/>
        <v>0</v>
      </c>
      <c r="O198" s="127">
        <f t="shared" si="222"/>
        <v>0</v>
      </c>
      <c r="P198" s="127">
        <f t="shared" si="222"/>
        <v>0</v>
      </c>
      <c r="Q198" s="127">
        <f t="shared" si="222"/>
        <v>0</v>
      </c>
      <c r="R198" s="127">
        <f t="shared" si="222"/>
        <v>0</v>
      </c>
      <c r="S198" s="25"/>
      <c r="T198" s="127">
        <f t="shared" si="206"/>
        <v>0</v>
      </c>
      <c r="U198" s="127">
        <f t="shared" si="207"/>
        <v>0</v>
      </c>
      <c r="V198" s="127">
        <f t="shared" si="208"/>
        <v>0</v>
      </c>
      <c r="W198" s="127">
        <f t="shared" si="209"/>
        <v>0</v>
      </c>
      <c r="X198" s="128">
        <f t="shared" si="210"/>
        <v>0</v>
      </c>
      <c r="Z198" s="134">
        <f t="shared" si="211"/>
        <v>0</v>
      </c>
    </row>
    <row r="199" spans="1:26" hidden="1" outlineLevel="1">
      <c r="A199" s="23">
        <f t="shared" si="220"/>
        <v>13</v>
      </c>
      <c r="B199" s="23" t="str">
        <f t="shared" si="220"/>
        <v>TBH</v>
      </c>
      <c r="C199" s="23">
        <f t="shared" si="220"/>
        <v>0</v>
      </c>
      <c r="D199" s="23" t="str">
        <f t="shared" si="220"/>
        <v>Marketing</v>
      </c>
      <c r="E199" s="23" t="str">
        <f t="shared" si="220"/>
        <v>US</v>
      </c>
      <c r="F199" s="23" t="str">
        <f t="shared" si="220"/>
        <v>TBH</v>
      </c>
      <c r="G199" s="127">
        <f t="shared" ref="G199:R199" si="223">G154+G109</f>
        <v>0</v>
      </c>
      <c r="H199" s="127">
        <f t="shared" si="223"/>
        <v>0</v>
      </c>
      <c r="I199" s="127">
        <f t="shared" si="223"/>
        <v>0</v>
      </c>
      <c r="J199" s="127">
        <f t="shared" si="223"/>
        <v>0</v>
      </c>
      <c r="K199" s="127">
        <f t="shared" si="223"/>
        <v>0</v>
      </c>
      <c r="L199" s="127">
        <f t="shared" si="223"/>
        <v>0</v>
      </c>
      <c r="M199" s="127">
        <f t="shared" si="223"/>
        <v>0</v>
      </c>
      <c r="N199" s="127">
        <f t="shared" si="223"/>
        <v>0</v>
      </c>
      <c r="O199" s="127">
        <f t="shared" si="223"/>
        <v>0</v>
      </c>
      <c r="P199" s="127">
        <f t="shared" si="223"/>
        <v>0</v>
      </c>
      <c r="Q199" s="127">
        <f t="shared" si="223"/>
        <v>0</v>
      </c>
      <c r="R199" s="127">
        <f t="shared" si="223"/>
        <v>0</v>
      </c>
      <c r="S199" s="25"/>
      <c r="T199" s="127">
        <f t="shared" si="206"/>
        <v>0</v>
      </c>
      <c r="U199" s="127">
        <f t="shared" si="207"/>
        <v>0</v>
      </c>
      <c r="V199" s="127">
        <f t="shared" si="208"/>
        <v>0</v>
      </c>
      <c r="W199" s="127">
        <f t="shared" si="209"/>
        <v>0</v>
      </c>
      <c r="X199" s="128">
        <f t="shared" si="210"/>
        <v>0</v>
      </c>
      <c r="Z199" s="134">
        <f t="shared" si="211"/>
        <v>0</v>
      </c>
    </row>
    <row r="200" spans="1:26" hidden="1" outlineLevel="1">
      <c r="A200" s="23">
        <f t="shared" si="220"/>
        <v>14</v>
      </c>
      <c r="B200" s="23" t="str">
        <f t="shared" si="220"/>
        <v>TBH</v>
      </c>
      <c r="C200" s="23">
        <f t="shared" si="220"/>
        <v>0</v>
      </c>
      <c r="D200" s="23" t="str">
        <f t="shared" si="220"/>
        <v>Marketing</v>
      </c>
      <c r="E200" s="23" t="str">
        <f t="shared" si="220"/>
        <v>US</v>
      </c>
      <c r="F200" s="23" t="str">
        <f t="shared" si="220"/>
        <v>TBH</v>
      </c>
      <c r="G200" s="127">
        <f t="shared" ref="G200:R200" si="224">G155+G110</f>
        <v>0</v>
      </c>
      <c r="H200" s="127">
        <f t="shared" si="224"/>
        <v>0</v>
      </c>
      <c r="I200" s="127">
        <f t="shared" si="224"/>
        <v>0</v>
      </c>
      <c r="J200" s="127">
        <f t="shared" si="224"/>
        <v>0</v>
      </c>
      <c r="K200" s="127">
        <f t="shared" si="224"/>
        <v>0</v>
      </c>
      <c r="L200" s="127">
        <f t="shared" si="224"/>
        <v>0</v>
      </c>
      <c r="M200" s="127">
        <f t="shared" si="224"/>
        <v>0</v>
      </c>
      <c r="N200" s="127">
        <f t="shared" si="224"/>
        <v>0</v>
      </c>
      <c r="O200" s="127">
        <f t="shared" si="224"/>
        <v>0</v>
      </c>
      <c r="P200" s="127">
        <f t="shared" si="224"/>
        <v>0</v>
      </c>
      <c r="Q200" s="127">
        <f t="shared" si="224"/>
        <v>0</v>
      </c>
      <c r="R200" s="127">
        <f t="shared" si="224"/>
        <v>0</v>
      </c>
      <c r="S200" s="25"/>
      <c r="T200" s="127">
        <f t="shared" si="206"/>
        <v>0</v>
      </c>
      <c r="U200" s="127">
        <f t="shared" si="207"/>
        <v>0</v>
      </c>
      <c r="V200" s="127">
        <f t="shared" si="208"/>
        <v>0</v>
      </c>
      <c r="W200" s="127">
        <f t="shared" si="209"/>
        <v>0</v>
      </c>
      <c r="X200" s="128">
        <f t="shared" si="210"/>
        <v>0</v>
      </c>
      <c r="Z200" s="134">
        <f t="shared" si="211"/>
        <v>0</v>
      </c>
    </row>
    <row r="201" spans="1:26" hidden="1" outlineLevel="1">
      <c r="A201" s="23">
        <f t="shared" si="220"/>
        <v>16</v>
      </c>
      <c r="B201" s="23" t="str">
        <f t="shared" si="220"/>
        <v>TBH</v>
      </c>
      <c r="C201" s="23">
        <f t="shared" si="220"/>
        <v>0</v>
      </c>
      <c r="D201" s="23" t="str">
        <f t="shared" si="220"/>
        <v>Marketing</v>
      </c>
      <c r="E201" s="23" t="str">
        <f t="shared" si="220"/>
        <v>US</v>
      </c>
      <c r="F201" s="23" t="str">
        <f t="shared" si="220"/>
        <v>TBH</v>
      </c>
      <c r="G201" s="127">
        <f t="shared" ref="G201:R201" si="225">G156+G111</f>
        <v>0</v>
      </c>
      <c r="H201" s="127">
        <f t="shared" si="225"/>
        <v>0</v>
      </c>
      <c r="I201" s="127">
        <f t="shared" si="225"/>
        <v>0</v>
      </c>
      <c r="J201" s="127">
        <f t="shared" si="225"/>
        <v>0</v>
      </c>
      <c r="K201" s="127">
        <f t="shared" si="225"/>
        <v>0</v>
      </c>
      <c r="L201" s="127">
        <f t="shared" si="225"/>
        <v>0</v>
      </c>
      <c r="M201" s="127">
        <f t="shared" si="225"/>
        <v>0</v>
      </c>
      <c r="N201" s="127">
        <f t="shared" si="225"/>
        <v>0</v>
      </c>
      <c r="O201" s="127">
        <f t="shared" si="225"/>
        <v>0</v>
      </c>
      <c r="P201" s="127">
        <f t="shared" si="225"/>
        <v>0</v>
      </c>
      <c r="Q201" s="127">
        <f t="shared" si="225"/>
        <v>0</v>
      </c>
      <c r="R201" s="127">
        <f t="shared" si="225"/>
        <v>0</v>
      </c>
      <c r="S201" s="25"/>
      <c r="T201" s="127">
        <f t="shared" si="206"/>
        <v>0</v>
      </c>
      <c r="U201" s="127">
        <f t="shared" si="207"/>
        <v>0</v>
      </c>
      <c r="V201" s="127">
        <f t="shared" si="208"/>
        <v>0</v>
      </c>
      <c r="W201" s="127">
        <f t="shared" si="209"/>
        <v>0</v>
      </c>
      <c r="X201" s="128">
        <f t="shared" si="210"/>
        <v>0</v>
      </c>
      <c r="Z201" s="134">
        <f t="shared" si="211"/>
        <v>0</v>
      </c>
    </row>
    <row r="202" spans="1:26" hidden="1" outlineLevel="1">
      <c r="A202" s="23">
        <f t="shared" si="220"/>
        <v>15</v>
      </c>
      <c r="B202" s="23" t="str">
        <f t="shared" si="220"/>
        <v>TBH</v>
      </c>
      <c r="C202" s="23">
        <f t="shared" si="220"/>
        <v>0</v>
      </c>
      <c r="D202" s="23" t="str">
        <f t="shared" si="220"/>
        <v>Marketing</v>
      </c>
      <c r="E202" s="23" t="str">
        <f t="shared" si="220"/>
        <v>US</v>
      </c>
      <c r="F202" s="23" t="str">
        <f t="shared" si="220"/>
        <v>TBH</v>
      </c>
      <c r="G202" s="127">
        <f t="shared" ref="G202:R202" si="226">G157+G112</f>
        <v>0</v>
      </c>
      <c r="H202" s="127">
        <f t="shared" si="226"/>
        <v>0</v>
      </c>
      <c r="I202" s="127">
        <f t="shared" si="226"/>
        <v>0</v>
      </c>
      <c r="J202" s="127">
        <f t="shared" si="226"/>
        <v>0</v>
      </c>
      <c r="K202" s="127">
        <f t="shared" si="226"/>
        <v>0</v>
      </c>
      <c r="L202" s="127">
        <f t="shared" si="226"/>
        <v>0</v>
      </c>
      <c r="M202" s="127">
        <f t="shared" si="226"/>
        <v>0</v>
      </c>
      <c r="N202" s="127">
        <f t="shared" si="226"/>
        <v>0</v>
      </c>
      <c r="O202" s="127">
        <f t="shared" si="226"/>
        <v>0</v>
      </c>
      <c r="P202" s="127">
        <f t="shared" si="226"/>
        <v>0</v>
      </c>
      <c r="Q202" s="127">
        <f t="shared" si="226"/>
        <v>0</v>
      </c>
      <c r="R202" s="127">
        <f t="shared" si="226"/>
        <v>0</v>
      </c>
      <c r="S202" s="25"/>
      <c r="T202" s="127">
        <f t="shared" si="206"/>
        <v>0</v>
      </c>
      <c r="U202" s="127">
        <f t="shared" si="207"/>
        <v>0</v>
      </c>
      <c r="V202" s="127">
        <f t="shared" si="208"/>
        <v>0</v>
      </c>
      <c r="W202" s="127">
        <f t="shared" si="209"/>
        <v>0</v>
      </c>
      <c r="X202" s="128">
        <f t="shared" si="210"/>
        <v>0</v>
      </c>
      <c r="Z202" s="134">
        <f t="shared" si="211"/>
        <v>0</v>
      </c>
    </row>
    <row r="203" spans="1:26" hidden="1" outlineLevel="1">
      <c r="A203" s="23">
        <f t="shared" si="220"/>
        <v>18</v>
      </c>
      <c r="B203" s="23" t="str">
        <f t="shared" si="220"/>
        <v>TBH</v>
      </c>
      <c r="C203" s="23">
        <f t="shared" si="220"/>
        <v>0</v>
      </c>
      <c r="D203" s="23" t="str">
        <f t="shared" si="220"/>
        <v>Marketing</v>
      </c>
      <c r="E203" s="23" t="str">
        <f t="shared" si="220"/>
        <v>US</v>
      </c>
      <c r="F203" s="23" t="str">
        <f t="shared" si="220"/>
        <v>TBH</v>
      </c>
      <c r="G203" s="127">
        <f t="shared" ref="G203:R203" si="227">G158+G113</f>
        <v>0</v>
      </c>
      <c r="H203" s="127">
        <f t="shared" si="227"/>
        <v>0</v>
      </c>
      <c r="I203" s="127">
        <f t="shared" si="227"/>
        <v>0</v>
      </c>
      <c r="J203" s="127">
        <f t="shared" si="227"/>
        <v>0</v>
      </c>
      <c r="K203" s="127">
        <f t="shared" si="227"/>
        <v>0</v>
      </c>
      <c r="L203" s="127">
        <f t="shared" si="227"/>
        <v>0</v>
      </c>
      <c r="M203" s="127">
        <f t="shared" si="227"/>
        <v>0</v>
      </c>
      <c r="N203" s="127">
        <f t="shared" si="227"/>
        <v>0</v>
      </c>
      <c r="O203" s="127">
        <f t="shared" si="227"/>
        <v>0</v>
      </c>
      <c r="P203" s="127">
        <f t="shared" si="227"/>
        <v>0</v>
      </c>
      <c r="Q203" s="127">
        <f t="shared" si="227"/>
        <v>0</v>
      </c>
      <c r="R203" s="127">
        <f t="shared" si="227"/>
        <v>0</v>
      </c>
      <c r="S203" s="25"/>
      <c r="T203" s="127">
        <f t="shared" si="206"/>
        <v>0</v>
      </c>
      <c r="U203" s="127">
        <f t="shared" si="207"/>
        <v>0</v>
      </c>
      <c r="V203" s="127">
        <f t="shared" si="208"/>
        <v>0</v>
      </c>
      <c r="W203" s="127">
        <f t="shared" si="209"/>
        <v>0</v>
      </c>
      <c r="X203" s="128">
        <f t="shared" si="210"/>
        <v>0</v>
      </c>
      <c r="Z203" s="134">
        <f t="shared" si="211"/>
        <v>0</v>
      </c>
    </row>
    <row r="204" spans="1:26" hidden="1" outlineLevel="1">
      <c r="A204" s="23">
        <f t="shared" si="220"/>
        <v>17</v>
      </c>
      <c r="B204" s="23" t="str">
        <f t="shared" si="220"/>
        <v>TBH</v>
      </c>
      <c r="C204" s="23">
        <f t="shared" si="220"/>
        <v>0</v>
      </c>
      <c r="D204" s="23" t="str">
        <f t="shared" si="220"/>
        <v>Marketing</v>
      </c>
      <c r="E204" s="23" t="str">
        <f t="shared" si="220"/>
        <v>US</v>
      </c>
      <c r="F204" s="23" t="str">
        <f t="shared" si="220"/>
        <v>TBH</v>
      </c>
      <c r="G204" s="127">
        <f t="shared" ref="G204:R204" si="228">G159+G114</f>
        <v>0</v>
      </c>
      <c r="H204" s="127">
        <f t="shared" si="228"/>
        <v>0</v>
      </c>
      <c r="I204" s="127">
        <f t="shared" si="228"/>
        <v>0</v>
      </c>
      <c r="J204" s="127">
        <f t="shared" si="228"/>
        <v>0</v>
      </c>
      <c r="K204" s="127">
        <f t="shared" si="228"/>
        <v>0</v>
      </c>
      <c r="L204" s="127">
        <f t="shared" si="228"/>
        <v>0</v>
      </c>
      <c r="M204" s="127">
        <f t="shared" si="228"/>
        <v>0</v>
      </c>
      <c r="N204" s="127">
        <f t="shared" si="228"/>
        <v>0</v>
      </c>
      <c r="O204" s="127">
        <f t="shared" si="228"/>
        <v>0</v>
      </c>
      <c r="P204" s="127">
        <f t="shared" si="228"/>
        <v>0</v>
      </c>
      <c r="Q204" s="127">
        <f t="shared" si="228"/>
        <v>0</v>
      </c>
      <c r="R204" s="127">
        <f t="shared" si="228"/>
        <v>0</v>
      </c>
      <c r="S204" s="25"/>
      <c r="T204" s="127">
        <f t="shared" si="206"/>
        <v>0</v>
      </c>
      <c r="U204" s="127">
        <f t="shared" si="207"/>
        <v>0</v>
      </c>
      <c r="V204" s="127">
        <f t="shared" si="208"/>
        <v>0</v>
      </c>
      <c r="W204" s="127">
        <f t="shared" si="209"/>
        <v>0</v>
      </c>
      <c r="X204" s="128">
        <f t="shared" si="210"/>
        <v>0</v>
      </c>
      <c r="Z204" s="134">
        <f t="shared" si="211"/>
        <v>0</v>
      </c>
    </row>
    <row r="205" spans="1:26" hidden="1" outlineLevel="1">
      <c r="A205" s="23">
        <f t="shared" si="220"/>
        <v>19</v>
      </c>
      <c r="B205" s="23" t="str">
        <f t="shared" si="220"/>
        <v>TBH</v>
      </c>
      <c r="C205" s="23">
        <f t="shared" si="220"/>
        <v>0</v>
      </c>
      <c r="D205" s="23" t="str">
        <f t="shared" si="220"/>
        <v>Marketing</v>
      </c>
      <c r="E205" s="23" t="str">
        <f t="shared" si="220"/>
        <v>US</v>
      </c>
      <c r="F205" s="23" t="str">
        <f t="shared" si="220"/>
        <v>TBH</v>
      </c>
      <c r="G205" s="127">
        <f t="shared" ref="G205:R205" si="229">G160+G115</f>
        <v>0</v>
      </c>
      <c r="H205" s="127">
        <f t="shared" si="229"/>
        <v>0</v>
      </c>
      <c r="I205" s="127">
        <f t="shared" si="229"/>
        <v>0</v>
      </c>
      <c r="J205" s="127">
        <f t="shared" si="229"/>
        <v>0</v>
      </c>
      <c r="K205" s="127">
        <f t="shared" si="229"/>
        <v>0</v>
      </c>
      <c r="L205" s="127">
        <f t="shared" si="229"/>
        <v>0</v>
      </c>
      <c r="M205" s="127">
        <f t="shared" si="229"/>
        <v>0</v>
      </c>
      <c r="N205" s="127">
        <f t="shared" si="229"/>
        <v>0</v>
      </c>
      <c r="O205" s="127">
        <f t="shared" si="229"/>
        <v>0</v>
      </c>
      <c r="P205" s="127">
        <f t="shared" si="229"/>
        <v>0</v>
      </c>
      <c r="Q205" s="127">
        <f t="shared" si="229"/>
        <v>0</v>
      </c>
      <c r="R205" s="127">
        <f t="shared" si="229"/>
        <v>0</v>
      </c>
      <c r="S205" s="25"/>
      <c r="T205" s="127">
        <f t="shared" si="206"/>
        <v>0</v>
      </c>
      <c r="U205" s="127">
        <f t="shared" si="207"/>
        <v>0</v>
      </c>
      <c r="V205" s="127">
        <f t="shared" si="208"/>
        <v>0</v>
      </c>
      <c r="W205" s="127">
        <f t="shared" si="209"/>
        <v>0</v>
      </c>
      <c r="X205" s="128">
        <f t="shared" si="210"/>
        <v>0</v>
      </c>
      <c r="Z205" s="134">
        <f t="shared" si="211"/>
        <v>0</v>
      </c>
    </row>
    <row r="206" spans="1:26" hidden="1" outlineLevel="1">
      <c r="A206" s="23">
        <f t="shared" si="220"/>
        <v>20</v>
      </c>
      <c r="B206" s="23" t="str">
        <f t="shared" si="220"/>
        <v>TBH</v>
      </c>
      <c r="C206" s="23">
        <f t="shared" si="220"/>
        <v>0</v>
      </c>
      <c r="D206" s="23" t="str">
        <f t="shared" si="220"/>
        <v>Marketing</v>
      </c>
      <c r="E206" s="23" t="str">
        <f t="shared" si="220"/>
        <v>US</v>
      </c>
      <c r="F206" s="23" t="str">
        <f t="shared" si="220"/>
        <v>TBH</v>
      </c>
      <c r="G206" s="127">
        <f t="shared" ref="G206:R206" si="230">G161+G116</f>
        <v>0</v>
      </c>
      <c r="H206" s="127">
        <f t="shared" si="230"/>
        <v>0</v>
      </c>
      <c r="I206" s="127">
        <f t="shared" si="230"/>
        <v>0</v>
      </c>
      <c r="J206" s="127">
        <f t="shared" si="230"/>
        <v>0</v>
      </c>
      <c r="K206" s="127">
        <f t="shared" si="230"/>
        <v>0</v>
      </c>
      <c r="L206" s="127">
        <f t="shared" si="230"/>
        <v>0</v>
      </c>
      <c r="M206" s="127">
        <f t="shared" si="230"/>
        <v>0</v>
      </c>
      <c r="N206" s="127">
        <f t="shared" si="230"/>
        <v>0</v>
      </c>
      <c r="O206" s="127">
        <f t="shared" si="230"/>
        <v>0</v>
      </c>
      <c r="P206" s="127">
        <f t="shared" si="230"/>
        <v>0</v>
      </c>
      <c r="Q206" s="127">
        <f t="shared" si="230"/>
        <v>0</v>
      </c>
      <c r="R206" s="127">
        <f t="shared" si="230"/>
        <v>0</v>
      </c>
      <c r="S206" s="25"/>
      <c r="T206" s="127">
        <f t="shared" si="206"/>
        <v>0</v>
      </c>
      <c r="U206" s="127">
        <f t="shared" si="207"/>
        <v>0</v>
      </c>
      <c r="V206" s="127">
        <f t="shared" si="208"/>
        <v>0</v>
      </c>
      <c r="W206" s="127">
        <f t="shared" si="209"/>
        <v>0</v>
      </c>
      <c r="X206" s="128">
        <f t="shared" si="210"/>
        <v>0</v>
      </c>
      <c r="Z206" s="134">
        <f t="shared" si="211"/>
        <v>0</v>
      </c>
    </row>
    <row r="207" spans="1:26" hidden="1" outlineLevel="1">
      <c r="A207" s="23">
        <f t="shared" ref="A207:F212" si="231">A28</f>
        <v>21</v>
      </c>
      <c r="B207" s="23" t="str">
        <f t="shared" si="231"/>
        <v>TBH</v>
      </c>
      <c r="C207" s="23">
        <f t="shared" si="231"/>
        <v>0</v>
      </c>
      <c r="D207" s="23" t="str">
        <f t="shared" si="231"/>
        <v>Marketing</v>
      </c>
      <c r="E207" s="23" t="str">
        <f t="shared" si="231"/>
        <v>US</v>
      </c>
      <c r="F207" s="23" t="str">
        <f t="shared" si="231"/>
        <v>TBH</v>
      </c>
      <c r="G207" s="127">
        <f t="shared" ref="G207:R207" si="232">G162+G117</f>
        <v>0</v>
      </c>
      <c r="H207" s="127">
        <f t="shared" si="232"/>
        <v>0</v>
      </c>
      <c r="I207" s="127">
        <f t="shared" si="232"/>
        <v>0</v>
      </c>
      <c r="J207" s="127">
        <f t="shared" si="232"/>
        <v>0</v>
      </c>
      <c r="K207" s="127">
        <f t="shared" si="232"/>
        <v>0</v>
      </c>
      <c r="L207" s="127">
        <f t="shared" si="232"/>
        <v>0</v>
      </c>
      <c r="M207" s="127">
        <f t="shared" si="232"/>
        <v>0</v>
      </c>
      <c r="N207" s="127">
        <f t="shared" si="232"/>
        <v>0</v>
      </c>
      <c r="O207" s="127">
        <f t="shared" si="232"/>
        <v>0</v>
      </c>
      <c r="P207" s="127">
        <f t="shared" si="232"/>
        <v>0</v>
      </c>
      <c r="Q207" s="127">
        <f t="shared" si="232"/>
        <v>0</v>
      </c>
      <c r="R207" s="127">
        <f t="shared" si="232"/>
        <v>0</v>
      </c>
      <c r="S207" s="117"/>
      <c r="T207" s="127">
        <f t="shared" si="206"/>
        <v>0</v>
      </c>
      <c r="U207" s="127">
        <f t="shared" si="207"/>
        <v>0</v>
      </c>
      <c r="V207" s="127">
        <f t="shared" si="208"/>
        <v>0</v>
      </c>
      <c r="W207" s="127">
        <f t="shared" si="209"/>
        <v>0</v>
      </c>
      <c r="X207" s="128">
        <f t="shared" si="210"/>
        <v>0</v>
      </c>
      <c r="Z207" s="134">
        <f t="shared" si="211"/>
        <v>0</v>
      </c>
    </row>
    <row r="208" spans="1:26" hidden="1" outlineLevel="1">
      <c r="A208" s="23">
        <f t="shared" si="231"/>
        <v>22</v>
      </c>
      <c r="B208" s="23" t="str">
        <f t="shared" si="231"/>
        <v>TBH</v>
      </c>
      <c r="C208" s="23">
        <f t="shared" si="231"/>
        <v>0</v>
      </c>
      <c r="D208" s="23" t="str">
        <f t="shared" si="231"/>
        <v>Marketing</v>
      </c>
      <c r="E208" s="23" t="str">
        <f t="shared" si="231"/>
        <v>US</v>
      </c>
      <c r="F208" s="23" t="str">
        <f t="shared" si="231"/>
        <v>TBH</v>
      </c>
      <c r="G208" s="127">
        <f t="shared" ref="G208:R208" si="233">G163+G118</f>
        <v>0</v>
      </c>
      <c r="H208" s="127">
        <f t="shared" si="233"/>
        <v>0</v>
      </c>
      <c r="I208" s="127">
        <f t="shared" si="233"/>
        <v>0</v>
      </c>
      <c r="J208" s="127">
        <f t="shared" si="233"/>
        <v>0</v>
      </c>
      <c r="K208" s="127">
        <f t="shared" si="233"/>
        <v>0</v>
      </c>
      <c r="L208" s="127">
        <f t="shared" si="233"/>
        <v>0</v>
      </c>
      <c r="M208" s="127">
        <f t="shared" si="233"/>
        <v>0</v>
      </c>
      <c r="N208" s="127">
        <f t="shared" si="233"/>
        <v>0</v>
      </c>
      <c r="O208" s="127">
        <f t="shared" si="233"/>
        <v>0</v>
      </c>
      <c r="P208" s="127">
        <f t="shared" si="233"/>
        <v>0</v>
      </c>
      <c r="Q208" s="127">
        <f t="shared" si="233"/>
        <v>0</v>
      </c>
      <c r="R208" s="127">
        <f t="shared" si="233"/>
        <v>0</v>
      </c>
      <c r="S208" s="117"/>
      <c r="T208" s="127">
        <f t="shared" si="206"/>
        <v>0</v>
      </c>
      <c r="U208" s="127">
        <f t="shared" si="207"/>
        <v>0</v>
      </c>
      <c r="V208" s="127">
        <f t="shared" si="208"/>
        <v>0</v>
      </c>
      <c r="W208" s="127">
        <f t="shared" si="209"/>
        <v>0</v>
      </c>
      <c r="X208" s="128">
        <f t="shared" si="210"/>
        <v>0</v>
      </c>
      <c r="Z208" s="134">
        <f t="shared" si="211"/>
        <v>0</v>
      </c>
    </row>
    <row r="209" spans="1:26" hidden="1" outlineLevel="1">
      <c r="A209" s="23">
        <f t="shared" si="231"/>
        <v>23</v>
      </c>
      <c r="B209" s="23" t="str">
        <f t="shared" si="231"/>
        <v>TBH</v>
      </c>
      <c r="C209" s="23">
        <f t="shared" si="231"/>
        <v>0</v>
      </c>
      <c r="D209" s="23" t="str">
        <f t="shared" si="231"/>
        <v>Marketing</v>
      </c>
      <c r="E209" s="23" t="str">
        <f t="shared" si="231"/>
        <v>US</v>
      </c>
      <c r="F209" s="23" t="str">
        <f t="shared" si="231"/>
        <v>TBH</v>
      </c>
      <c r="G209" s="127">
        <f t="shared" ref="G209:R209" si="234">G164+G119</f>
        <v>0</v>
      </c>
      <c r="H209" s="127">
        <f t="shared" si="234"/>
        <v>0</v>
      </c>
      <c r="I209" s="127">
        <f t="shared" si="234"/>
        <v>0</v>
      </c>
      <c r="J209" s="127">
        <f t="shared" si="234"/>
        <v>0</v>
      </c>
      <c r="K209" s="127">
        <f t="shared" si="234"/>
        <v>0</v>
      </c>
      <c r="L209" s="127">
        <f t="shared" si="234"/>
        <v>0</v>
      </c>
      <c r="M209" s="127">
        <f t="shared" si="234"/>
        <v>0</v>
      </c>
      <c r="N209" s="127">
        <f t="shared" si="234"/>
        <v>0</v>
      </c>
      <c r="O209" s="127">
        <f t="shared" si="234"/>
        <v>0</v>
      </c>
      <c r="P209" s="127">
        <f t="shared" si="234"/>
        <v>0</v>
      </c>
      <c r="Q209" s="127">
        <f t="shared" si="234"/>
        <v>0</v>
      </c>
      <c r="R209" s="127">
        <f t="shared" si="234"/>
        <v>0</v>
      </c>
      <c r="S209" s="117"/>
      <c r="T209" s="127">
        <f t="shared" si="206"/>
        <v>0</v>
      </c>
      <c r="U209" s="127">
        <f t="shared" si="207"/>
        <v>0</v>
      </c>
      <c r="V209" s="127">
        <f t="shared" si="208"/>
        <v>0</v>
      </c>
      <c r="W209" s="127">
        <f t="shared" si="209"/>
        <v>0</v>
      </c>
      <c r="X209" s="128">
        <f t="shared" si="210"/>
        <v>0</v>
      </c>
      <c r="Z209" s="134">
        <f t="shared" si="211"/>
        <v>0</v>
      </c>
    </row>
    <row r="210" spans="1:26" s="91" customFormat="1" hidden="1" outlineLevel="1">
      <c r="A210" s="23">
        <f t="shared" si="231"/>
        <v>24</v>
      </c>
      <c r="B210" s="23" t="str">
        <f t="shared" si="231"/>
        <v>TBH</v>
      </c>
      <c r="C210" s="23">
        <f t="shared" si="231"/>
        <v>0</v>
      </c>
      <c r="D210" s="23" t="str">
        <f t="shared" si="231"/>
        <v>Marketing</v>
      </c>
      <c r="E210" s="23" t="str">
        <f t="shared" si="231"/>
        <v>US</v>
      </c>
      <c r="F210" s="23" t="str">
        <f t="shared" si="231"/>
        <v>TBH</v>
      </c>
      <c r="G210" s="127">
        <f t="shared" ref="G210:R210" si="235">G165+G120</f>
        <v>0</v>
      </c>
      <c r="H210" s="127">
        <f t="shared" si="235"/>
        <v>0</v>
      </c>
      <c r="I210" s="127">
        <f t="shared" si="235"/>
        <v>0</v>
      </c>
      <c r="J210" s="127">
        <f t="shared" si="235"/>
        <v>0</v>
      </c>
      <c r="K210" s="127">
        <f t="shared" si="235"/>
        <v>0</v>
      </c>
      <c r="L210" s="127">
        <f t="shared" si="235"/>
        <v>0</v>
      </c>
      <c r="M210" s="127">
        <f t="shared" si="235"/>
        <v>0</v>
      </c>
      <c r="N210" s="127">
        <f t="shared" si="235"/>
        <v>0</v>
      </c>
      <c r="O210" s="127">
        <f t="shared" si="235"/>
        <v>0</v>
      </c>
      <c r="P210" s="127">
        <f t="shared" si="235"/>
        <v>0</v>
      </c>
      <c r="Q210" s="127">
        <f t="shared" si="235"/>
        <v>0</v>
      </c>
      <c r="R210" s="127">
        <f t="shared" si="235"/>
        <v>0</v>
      </c>
      <c r="S210" s="117"/>
      <c r="T210" s="127">
        <f t="shared" si="206"/>
        <v>0</v>
      </c>
      <c r="U210" s="127">
        <f t="shared" si="207"/>
        <v>0</v>
      </c>
      <c r="V210" s="127">
        <f t="shared" si="208"/>
        <v>0</v>
      </c>
      <c r="W210" s="127">
        <f t="shared" si="209"/>
        <v>0</v>
      </c>
      <c r="X210" s="128">
        <f t="shared" si="210"/>
        <v>0</v>
      </c>
      <c r="Z210" s="134">
        <f t="shared" si="211"/>
        <v>0</v>
      </c>
    </row>
    <row r="211" spans="1:26" s="91" customFormat="1" hidden="1" outlineLevel="1">
      <c r="A211" s="23">
        <f t="shared" si="231"/>
        <v>25</v>
      </c>
      <c r="B211" s="23" t="str">
        <f t="shared" si="231"/>
        <v>TBH</v>
      </c>
      <c r="C211" s="23">
        <f t="shared" si="231"/>
        <v>0</v>
      </c>
      <c r="D211" s="23" t="str">
        <f t="shared" si="231"/>
        <v>Marketing</v>
      </c>
      <c r="E211" s="23" t="str">
        <f t="shared" si="231"/>
        <v>US</v>
      </c>
      <c r="F211" s="23" t="str">
        <f t="shared" si="231"/>
        <v>TBH</v>
      </c>
      <c r="G211" s="127">
        <f t="shared" ref="G211:R211" si="236">G166+G121</f>
        <v>0</v>
      </c>
      <c r="H211" s="127">
        <f t="shared" si="236"/>
        <v>0</v>
      </c>
      <c r="I211" s="127">
        <f t="shared" si="236"/>
        <v>0</v>
      </c>
      <c r="J211" s="127">
        <f t="shared" si="236"/>
        <v>0</v>
      </c>
      <c r="K211" s="127">
        <f t="shared" si="236"/>
        <v>0</v>
      </c>
      <c r="L211" s="127">
        <f t="shared" si="236"/>
        <v>0</v>
      </c>
      <c r="M211" s="127">
        <f t="shared" si="236"/>
        <v>0</v>
      </c>
      <c r="N211" s="127">
        <f t="shared" si="236"/>
        <v>0</v>
      </c>
      <c r="O211" s="127">
        <f t="shared" si="236"/>
        <v>0</v>
      </c>
      <c r="P211" s="127">
        <f t="shared" si="236"/>
        <v>0</v>
      </c>
      <c r="Q211" s="127">
        <f t="shared" si="236"/>
        <v>0</v>
      </c>
      <c r="R211" s="127">
        <f t="shared" si="236"/>
        <v>0</v>
      </c>
      <c r="S211" s="117"/>
      <c r="T211" s="127">
        <f t="shared" si="206"/>
        <v>0</v>
      </c>
      <c r="U211" s="127">
        <f t="shared" si="207"/>
        <v>0</v>
      </c>
      <c r="V211" s="127">
        <f t="shared" si="208"/>
        <v>0</v>
      </c>
      <c r="W211" s="127">
        <f t="shared" si="209"/>
        <v>0</v>
      </c>
      <c r="X211" s="128">
        <f t="shared" si="210"/>
        <v>0</v>
      </c>
      <c r="Z211" s="134">
        <f t="shared" si="211"/>
        <v>0</v>
      </c>
    </row>
    <row r="212" spans="1:26" s="91" customFormat="1" hidden="1" outlineLevel="1">
      <c r="A212" s="23">
        <f t="shared" si="231"/>
        <v>26</v>
      </c>
      <c r="B212" s="23" t="str">
        <f t="shared" si="231"/>
        <v>TBH</v>
      </c>
      <c r="C212" s="23">
        <f t="shared" si="231"/>
        <v>0</v>
      </c>
      <c r="D212" s="23" t="str">
        <f t="shared" si="231"/>
        <v>Marketing</v>
      </c>
      <c r="E212" s="23" t="str">
        <f t="shared" si="231"/>
        <v>US</v>
      </c>
      <c r="F212" s="23" t="str">
        <f t="shared" si="231"/>
        <v>TBH</v>
      </c>
      <c r="G212" s="127">
        <f t="shared" ref="G212:R212" si="237">G167+G122</f>
        <v>0</v>
      </c>
      <c r="H212" s="127">
        <f t="shared" si="237"/>
        <v>0</v>
      </c>
      <c r="I212" s="127">
        <f t="shared" si="237"/>
        <v>0</v>
      </c>
      <c r="J212" s="127">
        <f t="shared" si="237"/>
        <v>0</v>
      </c>
      <c r="K212" s="127">
        <f t="shared" si="237"/>
        <v>0</v>
      </c>
      <c r="L212" s="127">
        <f t="shared" si="237"/>
        <v>0</v>
      </c>
      <c r="M212" s="127">
        <f t="shared" si="237"/>
        <v>0</v>
      </c>
      <c r="N212" s="127">
        <f t="shared" si="237"/>
        <v>0</v>
      </c>
      <c r="O212" s="127">
        <f t="shared" si="237"/>
        <v>0</v>
      </c>
      <c r="P212" s="127">
        <f t="shared" si="237"/>
        <v>0</v>
      </c>
      <c r="Q212" s="127">
        <f t="shared" si="237"/>
        <v>0</v>
      </c>
      <c r="R212" s="127">
        <f t="shared" si="237"/>
        <v>0</v>
      </c>
      <c r="S212" s="117"/>
      <c r="T212" s="127">
        <f t="shared" si="206"/>
        <v>0</v>
      </c>
      <c r="U212" s="127">
        <f t="shared" si="207"/>
        <v>0</v>
      </c>
      <c r="V212" s="127">
        <f t="shared" si="208"/>
        <v>0</v>
      </c>
      <c r="W212" s="127">
        <f t="shared" si="209"/>
        <v>0</v>
      </c>
      <c r="X212" s="128">
        <f t="shared" si="210"/>
        <v>0</v>
      </c>
      <c r="Z212" s="134">
        <f t="shared" si="211"/>
        <v>0</v>
      </c>
    </row>
    <row r="213" spans="1:26" s="91" customFormat="1" hidden="1" outlineLevel="1">
      <c r="A213" s="23">
        <f t="shared" ref="A213:C215" si="238">A34</f>
        <v>27</v>
      </c>
      <c r="B213" s="23" t="str">
        <f t="shared" si="238"/>
        <v>TBH</v>
      </c>
      <c r="C213" s="23">
        <f t="shared" si="238"/>
        <v>0</v>
      </c>
      <c r="D213" s="23" t="str">
        <f t="shared" ref="D213:F215" si="239">D34</f>
        <v>Marketing</v>
      </c>
      <c r="E213" s="23" t="str">
        <f t="shared" si="239"/>
        <v>US</v>
      </c>
      <c r="F213" s="23" t="str">
        <f t="shared" si="239"/>
        <v>TBH</v>
      </c>
      <c r="G213" s="127">
        <f t="shared" ref="G213:R213" si="240">G168+G123</f>
        <v>0</v>
      </c>
      <c r="H213" s="127">
        <f t="shared" si="240"/>
        <v>0</v>
      </c>
      <c r="I213" s="127">
        <f t="shared" si="240"/>
        <v>0</v>
      </c>
      <c r="J213" s="127">
        <f t="shared" si="240"/>
        <v>0</v>
      </c>
      <c r="K213" s="127">
        <f t="shared" si="240"/>
        <v>0</v>
      </c>
      <c r="L213" s="127">
        <f t="shared" si="240"/>
        <v>0</v>
      </c>
      <c r="M213" s="127">
        <f t="shared" si="240"/>
        <v>0</v>
      </c>
      <c r="N213" s="127">
        <f t="shared" si="240"/>
        <v>0</v>
      </c>
      <c r="O213" s="127">
        <f t="shared" si="240"/>
        <v>0</v>
      </c>
      <c r="P213" s="127">
        <f t="shared" si="240"/>
        <v>0</v>
      </c>
      <c r="Q213" s="127">
        <f t="shared" si="240"/>
        <v>0</v>
      </c>
      <c r="R213" s="127">
        <f t="shared" si="240"/>
        <v>0</v>
      </c>
      <c r="S213" s="117"/>
      <c r="T213" s="127">
        <f t="shared" si="206"/>
        <v>0</v>
      </c>
      <c r="U213" s="127">
        <f t="shared" si="207"/>
        <v>0</v>
      </c>
      <c r="V213" s="127">
        <f t="shared" si="208"/>
        <v>0</v>
      </c>
      <c r="W213" s="127">
        <f t="shared" si="209"/>
        <v>0</v>
      </c>
      <c r="X213" s="128">
        <f t="shared" si="210"/>
        <v>0</v>
      </c>
      <c r="Z213" s="134">
        <f t="shared" si="211"/>
        <v>0</v>
      </c>
    </row>
    <row r="214" spans="1:26" s="91" customFormat="1" hidden="1" outlineLevel="1">
      <c r="A214" s="23">
        <f t="shared" si="238"/>
        <v>28</v>
      </c>
      <c r="B214" s="23" t="str">
        <f t="shared" si="238"/>
        <v>TBH</v>
      </c>
      <c r="C214" s="23">
        <f t="shared" si="238"/>
        <v>0</v>
      </c>
      <c r="D214" s="23" t="str">
        <f t="shared" si="239"/>
        <v>Marketing</v>
      </c>
      <c r="E214" s="23" t="str">
        <f t="shared" si="239"/>
        <v>US</v>
      </c>
      <c r="F214" s="23" t="str">
        <f t="shared" si="239"/>
        <v>TBH</v>
      </c>
      <c r="G214" s="127">
        <f t="shared" ref="G214:R214" si="241">G169+G124</f>
        <v>0</v>
      </c>
      <c r="H214" s="127">
        <f t="shared" si="241"/>
        <v>0</v>
      </c>
      <c r="I214" s="127">
        <f t="shared" si="241"/>
        <v>0</v>
      </c>
      <c r="J214" s="127">
        <f t="shared" si="241"/>
        <v>0</v>
      </c>
      <c r="K214" s="127">
        <f t="shared" si="241"/>
        <v>0</v>
      </c>
      <c r="L214" s="127">
        <f t="shared" si="241"/>
        <v>0</v>
      </c>
      <c r="M214" s="127">
        <f t="shared" si="241"/>
        <v>0</v>
      </c>
      <c r="N214" s="127">
        <f t="shared" si="241"/>
        <v>0</v>
      </c>
      <c r="O214" s="127">
        <f t="shared" si="241"/>
        <v>0</v>
      </c>
      <c r="P214" s="127">
        <f t="shared" si="241"/>
        <v>0</v>
      </c>
      <c r="Q214" s="127">
        <f t="shared" si="241"/>
        <v>0</v>
      </c>
      <c r="R214" s="127">
        <f t="shared" si="241"/>
        <v>0</v>
      </c>
      <c r="S214" s="117"/>
      <c r="T214" s="127">
        <f t="shared" si="206"/>
        <v>0</v>
      </c>
      <c r="U214" s="127">
        <f t="shared" si="207"/>
        <v>0</v>
      </c>
      <c r="V214" s="127">
        <f t="shared" si="208"/>
        <v>0</v>
      </c>
      <c r="W214" s="127">
        <f t="shared" si="209"/>
        <v>0</v>
      </c>
      <c r="X214" s="128">
        <f t="shared" si="210"/>
        <v>0</v>
      </c>
      <c r="Z214" s="134">
        <f t="shared" si="211"/>
        <v>0</v>
      </c>
    </row>
    <row r="215" spans="1:26" s="91" customFormat="1" hidden="1" outlineLevel="1">
      <c r="A215" s="23">
        <f t="shared" si="238"/>
        <v>29</v>
      </c>
      <c r="B215" s="23" t="str">
        <f t="shared" si="238"/>
        <v>TBH</v>
      </c>
      <c r="C215" s="23">
        <f t="shared" si="238"/>
        <v>0</v>
      </c>
      <c r="D215" s="23" t="str">
        <f t="shared" si="239"/>
        <v>Marketing</v>
      </c>
      <c r="E215" s="23" t="str">
        <f t="shared" si="239"/>
        <v>US</v>
      </c>
      <c r="F215" s="23" t="str">
        <f t="shared" si="239"/>
        <v>TBH</v>
      </c>
      <c r="G215" s="127">
        <f t="shared" ref="G215:R215" si="242">G170+G125</f>
        <v>0</v>
      </c>
      <c r="H215" s="127">
        <f t="shared" si="242"/>
        <v>0</v>
      </c>
      <c r="I215" s="127">
        <f t="shared" si="242"/>
        <v>0</v>
      </c>
      <c r="J215" s="127">
        <f t="shared" si="242"/>
        <v>0</v>
      </c>
      <c r="K215" s="127">
        <f t="shared" si="242"/>
        <v>0</v>
      </c>
      <c r="L215" s="127">
        <f t="shared" si="242"/>
        <v>0</v>
      </c>
      <c r="M215" s="127">
        <f t="shared" si="242"/>
        <v>0</v>
      </c>
      <c r="N215" s="127">
        <f t="shared" si="242"/>
        <v>0</v>
      </c>
      <c r="O215" s="127">
        <f t="shared" si="242"/>
        <v>0</v>
      </c>
      <c r="P215" s="127">
        <f t="shared" si="242"/>
        <v>0</v>
      </c>
      <c r="Q215" s="127">
        <f t="shared" si="242"/>
        <v>0</v>
      </c>
      <c r="R215" s="127">
        <f t="shared" si="242"/>
        <v>0</v>
      </c>
      <c r="S215" s="117"/>
      <c r="T215" s="127">
        <f t="shared" si="206"/>
        <v>0</v>
      </c>
      <c r="U215" s="127">
        <f t="shared" si="207"/>
        <v>0</v>
      </c>
      <c r="V215" s="127">
        <f t="shared" si="208"/>
        <v>0</v>
      </c>
      <c r="W215" s="127">
        <f t="shared" si="209"/>
        <v>0</v>
      </c>
      <c r="X215" s="128">
        <f t="shared" si="210"/>
        <v>0</v>
      </c>
      <c r="Z215" s="134">
        <f t="shared" si="211"/>
        <v>0</v>
      </c>
    </row>
    <row r="216" spans="1:26" s="91" customFormat="1" hidden="1" outlineLevel="1">
      <c r="A216" s="23">
        <f t="shared" ref="A216:F216" si="243">A37</f>
        <v>30</v>
      </c>
      <c r="B216" s="23" t="str">
        <f t="shared" si="243"/>
        <v>TBH</v>
      </c>
      <c r="C216" s="23">
        <f t="shared" si="243"/>
        <v>0</v>
      </c>
      <c r="D216" s="23" t="str">
        <f t="shared" si="243"/>
        <v>Marketing</v>
      </c>
      <c r="E216" s="23" t="str">
        <f t="shared" si="243"/>
        <v>US</v>
      </c>
      <c r="F216" s="23" t="str">
        <f t="shared" si="243"/>
        <v>TBH</v>
      </c>
      <c r="G216" s="127">
        <f t="shared" ref="G216:R216" si="244">G171+G126</f>
        <v>0</v>
      </c>
      <c r="H216" s="127">
        <f t="shared" si="244"/>
        <v>0</v>
      </c>
      <c r="I216" s="127">
        <f t="shared" si="244"/>
        <v>0</v>
      </c>
      <c r="J216" s="127">
        <f t="shared" si="244"/>
        <v>0</v>
      </c>
      <c r="K216" s="127">
        <f t="shared" si="244"/>
        <v>0</v>
      </c>
      <c r="L216" s="127">
        <f t="shared" si="244"/>
        <v>0</v>
      </c>
      <c r="M216" s="127">
        <f t="shared" si="244"/>
        <v>0</v>
      </c>
      <c r="N216" s="127">
        <f t="shared" si="244"/>
        <v>0</v>
      </c>
      <c r="O216" s="127">
        <f t="shared" si="244"/>
        <v>0</v>
      </c>
      <c r="P216" s="127">
        <f t="shared" si="244"/>
        <v>0</v>
      </c>
      <c r="Q216" s="127">
        <f t="shared" si="244"/>
        <v>0</v>
      </c>
      <c r="R216" s="127">
        <f t="shared" si="244"/>
        <v>0</v>
      </c>
      <c r="S216" s="117"/>
      <c r="T216" s="127">
        <f t="shared" ref="T216:T225" si="245">SUM(G216:I216)</f>
        <v>0</v>
      </c>
      <c r="U216" s="127">
        <f t="shared" ref="U216:U225" si="246">SUM(J216:L216)</f>
        <v>0</v>
      </c>
      <c r="V216" s="127">
        <f t="shared" ref="V216:V225" si="247">SUM(M216:O216)</f>
        <v>0</v>
      </c>
      <c r="W216" s="127">
        <f t="shared" ref="W216:W225" si="248">SUM(P216:R216)</f>
        <v>0</v>
      </c>
      <c r="X216" s="128">
        <f t="shared" ref="X216:X225" si="249">SUM(T216:W216)</f>
        <v>0</v>
      </c>
      <c r="Z216" s="134">
        <f t="shared" ref="Z216:Z225" si="250">X216</f>
        <v>0</v>
      </c>
    </row>
    <row r="217" spans="1:26" s="91" customFormat="1" hidden="1" outlineLevel="1">
      <c r="A217" s="23">
        <f t="shared" ref="A217:F217" si="251">A38</f>
        <v>31</v>
      </c>
      <c r="B217" s="23" t="str">
        <f t="shared" si="251"/>
        <v>TBH</v>
      </c>
      <c r="C217" s="23">
        <f t="shared" si="251"/>
        <v>0</v>
      </c>
      <c r="D217" s="23" t="str">
        <f t="shared" si="251"/>
        <v>Marketing</v>
      </c>
      <c r="E217" s="23" t="str">
        <f t="shared" si="251"/>
        <v>US</v>
      </c>
      <c r="F217" s="23" t="str">
        <f t="shared" si="251"/>
        <v>TBH</v>
      </c>
      <c r="G217" s="127">
        <f t="shared" ref="G217:R217" si="252">G172+G127</f>
        <v>0</v>
      </c>
      <c r="H217" s="127">
        <f t="shared" si="252"/>
        <v>0</v>
      </c>
      <c r="I217" s="127">
        <f t="shared" si="252"/>
        <v>0</v>
      </c>
      <c r="J217" s="127">
        <f t="shared" si="252"/>
        <v>0</v>
      </c>
      <c r="K217" s="127">
        <f t="shared" si="252"/>
        <v>0</v>
      </c>
      <c r="L217" s="127">
        <f t="shared" si="252"/>
        <v>0</v>
      </c>
      <c r="M217" s="127">
        <f t="shared" si="252"/>
        <v>0</v>
      </c>
      <c r="N217" s="127">
        <f t="shared" si="252"/>
        <v>0</v>
      </c>
      <c r="O217" s="127">
        <f t="shared" si="252"/>
        <v>0</v>
      </c>
      <c r="P217" s="127">
        <f t="shared" si="252"/>
        <v>0</v>
      </c>
      <c r="Q217" s="127">
        <f t="shared" si="252"/>
        <v>0</v>
      </c>
      <c r="R217" s="127">
        <f t="shared" si="252"/>
        <v>0</v>
      </c>
      <c r="S217" s="117"/>
      <c r="T217" s="127">
        <f t="shared" si="245"/>
        <v>0</v>
      </c>
      <c r="U217" s="127">
        <f t="shared" si="246"/>
        <v>0</v>
      </c>
      <c r="V217" s="127">
        <f t="shared" si="247"/>
        <v>0</v>
      </c>
      <c r="W217" s="127">
        <f t="shared" si="248"/>
        <v>0</v>
      </c>
      <c r="X217" s="128">
        <f t="shared" si="249"/>
        <v>0</v>
      </c>
      <c r="Z217" s="134">
        <f t="shared" si="250"/>
        <v>0</v>
      </c>
    </row>
    <row r="218" spans="1:26" s="91" customFormat="1" hidden="1" outlineLevel="1">
      <c r="A218" s="23">
        <f t="shared" ref="A218:F218" si="253">A39</f>
        <v>32</v>
      </c>
      <c r="B218" s="23" t="str">
        <f t="shared" si="253"/>
        <v>TBH</v>
      </c>
      <c r="C218" s="23">
        <f t="shared" si="253"/>
        <v>0</v>
      </c>
      <c r="D218" s="23" t="str">
        <f t="shared" si="253"/>
        <v>Marketing</v>
      </c>
      <c r="E218" s="23" t="str">
        <f t="shared" si="253"/>
        <v>US</v>
      </c>
      <c r="F218" s="23" t="str">
        <f t="shared" si="253"/>
        <v>TBH</v>
      </c>
      <c r="G218" s="127">
        <f t="shared" ref="G218:R218" si="254">G173+G128</f>
        <v>0</v>
      </c>
      <c r="H218" s="127">
        <f t="shared" si="254"/>
        <v>0</v>
      </c>
      <c r="I218" s="127">
        <f t="shared" si="254"/>
        <v>0</v>
      </c>
      <c r="J218" s="127">
        <f t="shared" si="254"/>
        <v>0</v>
      </c>
      <c r="K218" s="127">
        <f t="shared" si="254"/>
        <v>0</v>
      </c>
      <c r="L218" s="127">
        <f t="shared" si="254"/>
        <v>0</v>
      </c>
      <c r="M218" s="127">
        <f t="shared" si="254"/>
        <v>0</v>
      </c>
      <c r="N218" s="127">
        <f t="shared" si="254"/>
        <v>0</v>
      </c>
      <c r="O218" s="127">
        <f t="shared" si="254"/>
        <v>0</v>
      </c>
      <c r="P218" s="127">
        <f t="shared" si="254"/>
        <v>0</v>
      </c>
      <c r="Q218" s="127">
        <f t="shared" si="254"/>
        <v>0</v>
      </c>
      <c r="R218" s="127">
        <f t="shared" si="254"/>
        <v>0</v>
      </c>
      <c r="S218" s="117"/>
      <c r="T218" s="127">
        <f t="shared" si="245"/>
        <v>0</v>
      </c>
      <c r="U218" s="127">
        <f t="shared" si="246"/>
        <v>0</v>
      </c>
      <c r="V218" s="127">
        <f t="shared" si="247"/>
        <v>0</v>
      </c>
      <c r="W218" s="127">
        <f t="shared" si="248"/>
        <v>0</v>
      </c>
      <c r="X218" s="128">
        <f t="shared" si="249"/>
        <v>0</v>
      </c>
      <c r="Z218" s="134">
        <f t="shared" si="250"/>
        <v>0</v>
      </c>
    </row>
    <row r="219" spans="1:26" s="91" customFormat="1" hidden="1" outlineLevel="1">
      <c r="A219" s="23">
        <f t="shared" ref="A219:F219" si="255">A40</f>
        <v>33</v>
      </c>
      <c r="B219" s="23" t="str">
        <f t="shared" si="255"/>
        <v>TBH</v>
      </c>
      <c r="C219" s="23">
        <f t="shared" si="255"/>
        <v>0</v>
      </c>
      <c r="D219" s="23" t="str">
        <f t="shared" si="255"/>
        <v>Marketing</v>
      </c>
      <c r="E219" s="23" t="str">
        <f t="shared" si="255"/>
        <v>US</v>
      </c>
      <c r="F219" s="23" t="str">
        <f t="shared" si="255"/>
        <v>TBH</v>
      </c>
      <c r="G219" s="127">
        <f t="shared" ref="G219:R219" si="256">G174+G129</f>
        <v>0</v>
      </c>
      <c r="H219" s="127">
        <f t="shared" si="256"/>
        <v>0</v>
      </c>
      <c r="I219" s="127">
        <f t="shared" si="256"/>
        <v>0</v>
      </c>
      <c r="J219" s="127">
        <f t="shared" si="256"/>
        <v>0</v>
      </c>
      <c r="K219" s="127">
        <f t="shared" si="256"/>
        <v>0</v>
      </c>
      <c r="L219" s="127">
        <f t="shared" si="256"/>
        <v>0</v>
      </c>
      <c r="M219" s="127">
        <f t="shared" si="256"/>
        <v>0</v>
      </c>
      <c r="N219" s="127">
        <f t="shared" si="256"/>
        <v>0</v>
      </c>
      <c r="O219" s="127">
        <f t="shared" si="256"/>
        <v>0</v>
      </c>
      <c r="P219" s="127">
        <f t="shared" si="256"/>
        <v>0</v>
      </c>
      <c r="Q219" s="127">
        <f t="shared" si="256"/>
        <v>0</v>
      </c>
      <c r="R219" s="127">
        <f t="shared" si="256"/>
        <v>0</v>
      </c>
      <c r="S219" s="117"/>
      <c r="T219" s="127">
        <f t="shared" si="245"/>
        <v>0</v>
      </c>
      <c r="U219" s="127">
        <f t="shared" si="246"/>
        <v>0</v>
      </c>
      <c r="V219" s="127">
        <f t="shared" si="247"/>
        <v>0</v>
      </c>
      <c r="W219" s="127">
        <f t="shared" si="248"/>
        <v>0</v>
      </c>
      <c r="X219" s="128">
        <f t="shared" si="249"/>
        <v>0</v>
      </c>
      <c r="Z219" s="134">
        <f t="shared" si="250"/>
        <v>0</v>
      </c>
    </row>
    <row r="220" spans="1:26" s="91" customFormat="1" hidden="1" outlineLevel="1">
      <c r="A220" s="23">
        <f t="shared" ref="A220:F220" si="257">A41</f>
        <v>34</v>
      </c>
      <c r="B220" s="23" t="str">
        <f t="shared" si="257"/>
        <v>TBH</v>
      </c>
      <c r="C220" s="23">
        <f t="shared" si="257"/>
        <v>0</v>
      </c>
      <c r="D220" s="23" t="str">
        <f t="shared" si="257"/>
        <v>Marketing</v>
      </c>
      <c r="E220" s="23" t="str">
        <f t="shared" si="257"/>
        <v>US</v>
      </c>
      <c r="F220" s="23" t="str">
        <f t="shared" si="257"/>
        <v>TBH</v>
      </c>
      <c r="G220" s="127">
        <f t="shared" ref="G220:R220" si="258">G175+G130</f>
        <v>0</v>
      </c>
      <c r="H220" s="127">
        <f t="shared" si="258"/>
        <v>0</v>
      </c>
      <c r="I220" s="127">
        <f t="shared" si="258"/>
        <v>0</v>
      </c>
      <c r="J220" s="127">
        <f t="shared" si="258"/>
        <v>0</v>
      </c>
      <c r="K220" s="127">
        <f t="shared" si="258"/>
        <v>0</v>
      </c>
      <c r="L220" s="127">
        <f t="shared" si="258"/>
        <v>0</v>
      </c>
      <c r="M220" s="127">
        <f t="shared" si="258"/>
        <v>0</v>
      </c>
      <c r="N220" s="127">
        <f t="shared" si="258"/>
        <v>0</v>
      </c>
      <c r="O220" s="127">
        <f t="shared" si="258"/>
        <v>0</v>
      </c>
      <c r="P220" s="127">
        <f t="shared" si="258"/>
        <v>0</v>
      </c>
      <c r="Q220" s="127">
        <f t="shared" si="258"/>
        <v>0</v>
      </c>
      <c r="R220" s="127">
        <f t="shared" si="258"/>
        <v>0</v>
      </c>
      <c r="S220" s="117"/>
      <c r="T220" s="127">
        <f t="shared" si="245"/>
        <v>0</v>
      </c>
      <c r="U220" s="127">
        <f t="shared" si="246"/>
        <v>0</v>
      </c>
      <c r="V220" s="127">
        <f t="shared" si="247"/>
        <v>0</v>
      </c>
      <c r="W220" s="127">
        <f t="shared" si="248"/>
        <v>0</v>
      </c>
      <c r="X220" s="128">
        <f t="shared" si="249"/>
        <v>0</v>
      </c>
      <c r="Z220" s="134">
        <f t="shared" si="250"/>
        <v>0</v>
      </c>
    </row>
    <row r="221" spans="1:26" s="91" customFormat="1" hidden="1" outlineLevel="1">
      <c r="A221" s="23">
        <f t="shared" ref="A221:F221" si="259">A42</f>
        <v>35</v>
      </c>
      <c r="B221" s="23" t="str">
        <f t="shared" si="259"/>
        <v>TBH</v>
      </c>
      <c r="C221" s="23">
        <f t="shared" si="259"/>
        <v>0</v>
      </c>
      <c r="D221" s="23" t="str">
        <f t="shared" si="259"/>
        <v>Marketing</v>
      </c>
      <c r="E221" s="23" t="str">
        <f t="shared" si="259"/>
        <v>US</v>
      </c>
      <c r="F221" s="23" t="str">
        <f t="shared" si="259"/>
        <v>TBH</v>
      </c>
      <c r="G221" s="127">
        <f t="shared" ref="G221:R221" si="260">G176+G131</f>
        <v>0</v>
      </c>
      <c r="H221" s="127">
        <f t="shared" si="260"/>
        <v>0</v>
      </c>
      <c r="I221" s="127">
        <f t="shared" si="260"/>
        <v>0</v>
      </c>
      <c r="J221" s="127">
        <f t="shared" si="260"/>
        <v>0</v>
      </c>
      <c r="K221" s="127">
        <f t="shared" si="260"/>
        <v>0</v>
      </c>
      <c r="L221" s="127">
        <f t="shared" si="260"/>
        <v>0</v>
      </c>
      <c r="M221" s="127">
        <f t="shared" si="260"/>
        <v>0</v>
      </c>
      <c r="N221" s="127">
        <f t="shared" si="260"/>
        <v>0</v>
      </c>
      <c r="O221" s="127">
        <f t="shared" si="260"/>
        <v>0</v>
      </c>
      <c r="P221" s="127">
        <f t="shared" si="260"/>
        <v>0</v>
      </c>
      <c r="Q221" s="127">
        <f t="shared" si="260"/>
        <v>0</v>
      </c>
      <c r="R221" s="127">
        <f t="shared" si="260"/>
        <v>0</v>
      </c>
      <c r="S221" s="117"/>
      <c r="T221" s="127">
        <f t="shared" si="245"/>
        <v>0</v>
      </c>
      <c r="U221" s="127">
        <f t="shared" si="246"/>
        <v>0</v>
      </c>
      <c r="V221" s="127">
        <f t="shared" si="247"/>
        <v>0</v>
      </c>
      <c r="W221" s="127">
        <f t="shared" si="248"/>
        <v>0</v>
      </c>
      <c r="X221" s="128">
        <f t="shared" si="249"/>
        <v>0</v>
      </c>
      <c r="Z221" s="134">
        <f t="shared" si="250"/>
        <v>0</v>
      </c>
    </row>
    <row r="222" spans="1:26" s="91" customFormat="1" hidden="1" outlineLevel="1">
      <c r="A222" s="23">
        <f t="shared" ref="A222:F222" si="261">A43</f>
        <v>36</v>
      </c>
      <c r="B222" s="23" t="str">
        <f t="shared" si="261"/>
        <v>TBH</v>
      </c>
      <c r="C222" s="23">
        <f t="shared" si="261"/>
        <v>0</v>
      </c>
      <c r="D222" s="23" t="str">
        <f t="shared" si="261"/>
        <v>Marketing</v>
      </c>
      <c r="E222" s="23" t="str">
        <f t="shared" si="261"/>
        <v>US</v>
      </c>
      <c r="F222" s="23" t="str">
        <f t="shared" si="261"/>
        <v>TBH</v>
      </c>
      <c r="G222" s="127">
        <f t="shared" ref="G222:R222" si="262">G177+G132</f>
        <v>0</v>
      </c>
      <c r="H222" s="127">
        <f t="shared" si="262"/>
        <v>0</v>
      </c>
      <c r="I222" s="127">
        <f t="shared" si="262"/>
        <v>0</v>
      </c>
      <c r="J222" s="127">
        <f t="shared" si="262"/>
        <v>0</v>
      </c>
      <c r="K222" s="127">
        <f t="shared" si="262"/>
        <v>0</v>
      </c>
      <c r="L222" s="127">
        <f t="shared" si="262"/>
        <v>0</v>
      </c>
      <c r="M222" s="127">
        <f t="shared" si="262"/>
        <v>0</v>
      </c>
      <c r="N222" s="127">
        <f t="shared" si="262"/>
        <v>0</v>
      </c>
      <c r="O222" s="127">
        <f t="shared" si="262"/>
        <v>0</v>
      </c>
      <c r="P222" s="127">
        <f t="shared" si="262"/>
        <v>0</v>
      </c>
      <c r="Q222" s="127">
        <f t="shared" si="262"/>
        <v>0</v>
      </c>
      <c r="R222" s="127">
        <f t="shared" si="262"/>
        <v>0</v>
      </c>
      <c r="S222" s="117"/>
      <c r="T222" s="127">
        <f t="shared" si="245"/>
        <v>0</v>
      </c>
      <c r="U222" s="127">
        <f t="shared" si="246"/>
        <v>0</v>
      </c>
      <c r="V222" s="127">
        <f t="shared" si="247"/>
        <v>0</v>
      </c>
      <c r="W222" s="127">
        <f t="shared" si="248"/>
        <v>0</v>
      </c>
      <c r="X222" s="128">
        <f t="shared" si="249"/>
        <v>0</v>
      </c>
      <c r="Z222" s="134">
        <f t="shared" si="250"/>
        <v>0</v>
      </c>
    </row>
    <row r="223" spans="1:26" s="91" customFormat="1" hidden="1" outlineLevel="1">
      <c r="A223" s="23">
        <f t="shared" ref="A223:F223" si="263">A44</f>
        <v>37</v>
      </c>
      <c r="B223" s="23" t="str">
        <f t="shared" si="263"/>
        <v>TBH</v>
      </c>
      <c r="C223" s="23">
        <f t="shared" si="263"/>
        <v>0</v>
      </c>
      <c r="D223" s="23" t="str">
        <f t="shared" si="263"/>
        <v>Marketing</v>
      </c>
      <c r="E223" s="23" t="str">
        <f t="shared" si="263"/>
        <v>US</v>
      </c>
      <c r="F223" s="23" t="str">
        <f t="shared" si="263"/>
        <v>TBH</v>
      </c>
      <c r="G223" s="127">
        <f t="shared" ref="G223:R223" si="264">G178+G133</f>
        <v>0</v>
      </c>
      <c r="H223" s="127">
        <f t="shared" si="264"/>
        <v>0</v>
      </c>
      <c r="I223" s="127">
        <f t="shared" si="264"/>
        <v>0</v>
      </c>
      <c r="J223" s="127">
        <f t="shared" si="264"/>
        <v>0</v>
      </c>
      <c r="K223" s="127">
        <f t="shared" si="264"/>
        <v>0</v>
      </c>
      <c r="L223" s="127">
        <f t="shared" si="264"/>
        <v>0</v>
      </c>
      <c r="M223" s="127">
        <f t="shared" si="264"/>
        <v>0</v>
      </c>
      <c r="N223" s="127">
        <f t="shared" si="264"/>
        <v>0</v>
      </c>
      <c r="O223" s="127">
        <f t="shared" si="264"/>
        <v>0</v>
      </c>
      <c r="P223" s="127">
        <f t="shared" si="264"/>
        <v>0</v>
      </c>
      <c r="Q223" s="127">
        <f t="shared" si="264"/>
        <v>0</v>
      </c>
      <c r="R223" s="127">
        <f t="shared" si="264"/>
        <v>0</v>
      </c>
      <c r="S223" s="117"/>
      <c r="T223" s="127">
        <f t="shared" si="245"/>
        <v>0</v>
      </c>
      <c r="U223" s="127">
        <f t="shared" si="246"/>
        <v>0</v>
      </c>
      <c r="V223" s="127">
        <f t="shared" si="247"/>
        <v>0</v>
      </c>
      <c r="W223" s="127">
        <f t="shared" si="248"/>
        <v>0</v>
      </c>
      <c r="X223" s="128">
        <f t="shared" si="249"/>
        <v>0</v>
      </c>
      <c r="Z223" s="134">
        <f t="shared" si="250"/>
        <v>0</v>
      </c>
    </row>
    <row r="224" spans="1:26" s="91" customFormat="1" hidden="1" outlineLevel="1">
      <c r="A224" s="23">
        <f t="shared" ref="A224:F224" si="265">A45</f>
        <v>38</v>
      </c>
      <c r="B224" s="23" t="str">
        <f t="shared" si="265"/>
        <v>TBH</v>
      </c>
      <c r="C224" s="23">
        <f t="shared" si="265"/>
        <v>0</v>
      </c>
      <c r="D224" s="23" t="str">
        <f t="shared" si="265"/>
        <v>Marketing</v>
      </c>
      <c r="E224" s="23" t="str">
        <f t="shared" si="265"/>
        <v>US</v>
      </c>
      <c r="F224" s="23" t="str">
        <f t="shared" si="265"/>
        <v>TBH</v>
      </c>
      <c r="G224" s="127">
        <f t="shared" ref="G224:R224" si="266">G179+G134</f>
        <v>0</v>
      </c>
      <c r="H224" s="127">
        <f t="shared" si="266"/>
        <v>0</v>
      </c>
      <c r="I224" s="127">
        <f t="shared" si="266"/>
        <v>0</v>
      </c>
      <c r="J224" s="127">
        <f t="shared" si="266"/>
        <v>0</v>
      </c>
      <c r="K224" s="127">
        <f t="shared" si="266"/>
        <v>0</v>
      </c>
      <c r="L224" s="127">
        <f t="shared" si="266"/>
        <v>0</v>
      </c>
      <c r="M224" s="127">
        <f t="shared" si="266"/>
        <v>0</v>
      </c>
      <c r="N224" s="127">
        <f t="shared" si="266"/>
        <v>0</v>
      </c>
      <c r="O224" s="127">
        <f t="shared" si="266"/>
        <v>0</v>
      </c>
      <c r="P224" s="127">
        <f t="shared" si="266"/>
        <v>0</v>
      </c>
      <c r="Q224" s="127">
        <f t="shared" si="266"/>
        <v>0</v>
      </c>
      <c r="R224" s="127">
        <f t="shared" si="266"/>
        <v>0</v>
      </c>
      <c r="S224" s="117"/>
      <c r="T224" s="127">
        <f t="shared" si="245"/>
        <v>0</v>
      </c>
      <c r="U224" s="127">
        <f t="shared" si="246"/>
        <v>0</v>
      </c>
      <c r="V224" s="127">
        <f t="shared" si="247"/>
        <v>0</v>
      </c>
      <c r="W224" s="127">
        <f t="shared" si="248"/>
        <v>0</v>
      </c>
      <c r="X224" s="128">
        <f t="shared" si="249"/>
        <v>0</v>
      </c>
      <c r="Z224" s="134">
        <f t="shared" si="250"/>
        <v>0</v>
      </c>
    </row>
    <row r="225" spans="1:28" s="91" customFormat="1" hidden="1" outlineLevel="1">
      <c r="A225" s="23">
        <f t="shared" ref="A225:F225" si="267">A46</f>
        <v>39</v>
      </c>
      <c r="B225" s="23" t="str">
        <f t="shared" si="267"/>
        <v>TBH</v>
      </c>
      <c r="C225" s="23">
        <f t="shared" si="267"/>
        <v>0</v>
      </c>
      <c r="D225" s="23" t="str">
        <f t="shared" si="267"/>
        <v>Marketing</v>
      </c>
      <c r="E225" s="23" t="str">
        <f t="shared" si="267"/>
        <v>US</v>
      </c>
      <c r="F225" s="23" t="str">
        <f t="shared" si="267"/>
        <v>TBH</v>
      </c>
      <c r="G225" s="127">
        <f t="shared" ref="G225:R225" si="268">G180+G135</f>
        <v>0</v>
      </c>
      <c r="H225" s="127">
        <f t="shared" si="268"/>
        <v>0</v>
      </c>
      <c r="I225" s="127">
        <f t="shared" si="268"/>
        <v>0</v>
      </c>
      <c r="J225" s="127">
        <f t="shared" si="268"/>
        <v>0</v>
      </c>
      <c r="K225" s="127">
        <f t="shared" si="268"/>
        <v>0</v>
      </c>
      <c r="L225" s="127">
        <f t="shared" si="268"/>
        <v>0</v>
      </c>
      <c r="M225" s="127">
        <f t="shared" si="268"/>
        <v>0</v>
      </c>
      <c r="N225" s="127">
        <f t="shared" si="268"/>
        <v>0</v>
      </c>
      <c r="O225" s="127">
        <f t="shared" si="268"/>
        <v>0</v>
      </c>
      <c r="P225" s="127">
        <f t="shared" si="268"/>
        <v>0</v>
      </c>
      <c r="Q225" s="127">
        <f t="shared" si="268"/>
        <v>0</v>
      </c>
      <c r="R225" s="127">
        <f t="shared" si="268"/>
        <v>0</v>
      </c>
      <c r="S225" s="117"/>
      <c r="T225" s="127">
        <f t="shared" si="245"/>
        <v>0</v>
      </c>
      <c r="U225" s="127">
        <f t="shared" si="246"/>
        <v>0</v>
      </c>
      <c r="V225" s="127">
        <f t="shared" si="247"/>
        <v>0</v>
      </c>
      <c r="W225" s="127">
        <f t="shared" si="248"/>
        <v>0</v>
      </c>
      <c r="X225" s="128">
        <f t="shared" si="249"/>
        <v>0</v>
      </c>
      <c r="Z225" s="134">
        <f t="shared" si="250"/>
        <v>0</v>
      </c>
    </row>
    <row r="226" spans="1:28" hidden="1" collapsed="1">
      <c r="A226" s="28"/>
      <c r="B226" s="27"/>
      <c r="C226" s="27"/>
      <c r="D226" s="27"/>
      <c r="E226" s="27"/>
      <c r="F226" s="27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118"/>
      <c r="R226" s="118"/>
      <c r="T226" s="41"/>
      <c r="U226" s="40"/>
      <c r="V226" s="40"/>
      <c r="W226" s="40"/>
      <c r="X226" s="119"/>
    </row>
    <row r="227" spans="1:28" hidden="1">
      <c r="A227" s="22"/>
      <c r="B227" s="17"/>
      <c r="C227" s="17"/>
      <c r="D227" s="17"/>
      <c r="E227" s="17"/>
      <c r="F227" s="17"/>
      <c r="G227" s="129">
        <f t="shared" ref="G227:R227" si="269">SUM(G187:G226)</f>
        <v>44160</v>
      </c>
      <c r="H227" s="129">
        <f t="shared" si="269"/>
        <v>47099.892473118278</v>
      </c>
      <c r="I227" s="129">
        <f t="shared" si="269"/>
        <v>62264.193548387091</v>
      </c>
      <c r="J227" s="129">
        <f t="shared" si="269"/>
        <v>70515</v>
      </c>
      <c r="K227" s="129">
        <f t="shared" si="269"/>
        <v>72236.512333333332</v>
      </c>
      <c r="L227" s="129">
        <f t="shared" si="269"/>
        <v>72236.512333333332</v>
      </c>
      <c r="M227" s="129">
        <f t="shared" si="269"/>
        <v>72236.512333333332</v>
      </c>
      <c r="N227" s="129">
        <f t="shared" si="269"/>
        <v>72236.512333333332</v>
      </c>
      <c r="O227" s="129">
        <f t="shared" si="269"/>
        <v>72236.512333333332</v>
      </c>
      <c r="P227" s="129">
        <f t="shared" si="269"/>
        <v>72236.512333333332</v>
      </c>
      <c r="Q227" s="129">
        <f t="shared" si="269"/>
        <v>72236.512333333332</v>
      </c>
      <c r="R227" s="129">
        <f t="shared" si="269"/>
        <v>79655.867172043014</v>
      </c>
      <c r="S227" s="130"/>
      <c r="T227" s="129">
        <f>SUM(T187:T226)</f>
        <v>153524.08602150535</v>
      </c>
      <c r="U227" s="129">
        <f>SUM(U187:U226)</f>
        <v>214988.02466666666</v>
      </c>
      <c r="V227" s="129">
        <f>SUM(V187:V226)</f>
        <v>216709.53700000001</v>
      </c>
      <c r="W227" s="129">
        <f>SUM(W187:W226)</f>
        <v>224128.89183870968</v>
      </c>
      <c r="X227" s="129">
        <f>SUM(X187:X226)</f>
        <v>809350.53952688165</v>
      </c>
      <c r="Z227" s="135">
        <f>SUM(Z187:Z226)</f>
        <v>809350.53952688165</v>
      </c>
      <c r="AB227" s="131">
        <f>SUM(G227:R227)-SUM(T227:W227)+X227-Z227</f>
        <v>0</v>
      </c>
    </row>
    <row r="228" spans="1:28" hidden="1">
      <c r="A228" s="22"/>
      <c r="B228" s="17"/>
      <c r="C228" s="17"/>
      <c r="D228" s="17"/>
      <c r="E228" s="17"/>
      <c r="F228" s="17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16"/>
      <c r="T228" s="31"/>
      <c r="U228" s="31"/>
      <c r="V228" s="31"/>
      <c r="W228" s="31"/>
      <c r="X228" s="29"/>
    </row>
    <row r="229" spans="1:28">
      <c r="A229" s="22"/>
      <c r="B229" s="17"/>
      <c r="C229" s="17"/>
      <c r="D229" s="17"/>
      <c r="E229" s="17" t="s">
        <v>77</v>
      </c>
      <c r="F229" s="17"/>
      <c r="G229" s="31">
        <f t="shared" ref="G229:X229" si="270">SUMIF($E$97:$E$136,$B$248,G$97:G$136)</f>
        <v>0</v>
      </c>
      <c r="H229" s="31">
        <f t="shared" si="270"/>
        <v>0</v>
      </c>
      <c r="I229" s="31">
        <f t="shared" si="270"/>
        <v>0</v>
      </c>
      <c r="J229" s="31">
        <f t="shared" si="270"/>
        <v>0</v>
      </c>
      <c r="K229" s="31">
        <f t="shared" si="270"/>
        <v>0</v>
      </c>
      <c r="L229" s="31">
        <f t="shared" si="270"/>
        <v>0</v>
      </c>
      <c r="M229" s="31">
        <f t="shared" si="270"/>
        <v>0</v>
      </c>
      <c r="N229" s="31">
        <f t="shared" si="270"/>
        <v>0</v>
      </c>
      <c r="O229" s="31">
        <f t="shared" si="270"/>
        <v>0</v>
      </c>
      <c r="P229" s="31">
        <f t="shared" si="270"/>
        <v>0</v>
      </c>
      <c r="Q229" s="31">
        <f t="shared" si="270"/>
        <v>0</v>
      </c>
      <c r="R229" s="31">
        <f t="shared" si="270"/>
        <v>0</v>
      </c>
      <c r="S229" s="31">
        <f t="shared" si="270"/>
        <v>0</v>
      </c>
      <c r="T229" s="31">
        <f t="shared" si="270"/>
        <v>0</v>
      </c>
      <c r="U229" s="31">
        <f t="shared" si="270"/>
        <v>0</v>
      </c>
      <c r="V229" s="31">
        <f t="shared" si="270"/>
        <v>0</v>
      </c>
      <c r="W229" s="31">
        <f t="shared" si="270"/>
        <v>0</v>
      </c>
      <c r="X229" s="29">
        <f t="shared" si="270"/>
        <v>0</v>
      </c>
      <c r="Y229" s="15">
        <f>SUM(G229:R229)-X229</f>
        <v>0</v>
      </c>
    </row>
    <row r="230" spans="1:28">
      <c r="A230" s="22"/>
      <c r="B230" s="17"/>
      <c r="C230" s="17"/>
      <c r="D230" s="17"/>
      <c r="E230" s="17" t="s">
        <v>78</v>
      </c>
      <c r="F230" s="17"/>
      <c r="G230" s="31">
        <f t="shared" ref="G230:X230" si="271">SUMIF($E$142:$E$181,$B$248,G$142:G$181)</f>
        <v>0</v>
      </c>
      <c r="H230" s="31">
        <f t="shared" si="271"/>
        <v>0</v>
      </c>
      <c r="I230" s="31">
        <f t="shared" si="271"/>
        <v>0</v>
      </c>
      <c r="J230" s="31">
        <f t="shared" si="271"/>
        <v>0</v>
      </c>
      <c r="K230" s="31">
        <f t="shared" si="271"/>
        <v>0</v>
      </c>
      <c r="L230" s="31">
        <f t="shared" si="271"/>
        <v>0</v>
      </c>
      <c r="M230" s="31">
        <f t="shared" si="271"/>
        <v>0</v>
      </c>
      <c r="N230" s="31">
        <f t="shared" si="271"/>
        <v>0</v>
      </c>
      <c r="O230" s="31">
        <f t="shared" si="271"/>
        <v>0</v>
      </c>
      <c r="P230" s="31">
        <f t="shared" si="271"/>
        <v>0</v>
      </c>
      <c r="Q230" s="31">
        <f t="shared" si="271"/>
        <v>0</v>
      </c>
      <c r="R230" s="31">
        <f t="shared" si="271"/>
        <v>0</v>
      </c>
      <c r="S230" s="31">
        <f t="shared" si="271"/>
        <v>0</v>
      </c>
      <c r="T230" s="31">
        <f t="shared" si="271"/>
        <v>0</v>
      </c>
      <c r="U230" s="31">
        <f t="shared" si="271"/>
        <v>0</v>
      </c>
      <c r="V230" s="31">
        <f t="shared" si="271"/>
        <v>0</v>
      </c>
      <c r="W230" s="31">
        <f t="shared" si="271"/>
        <v>0</v>
      </c>
      <c r="X230" s="29">
        <f t="shared" si="271"/>
        <v>0</v>
      </c>
      <c r="Y230" s="15">
        <f t="shared" ref="Y230:Y232" si="272">SUM(G230:R230)-X230</f>
        <v>0</v>
      </c>
    </row>
    <row r="231" spans="1:28">
      <c r="A231" s="22"/>
      <c r="B231" s="17"/>
      <c r="C231" s="17"/>
      <c r="D231" s="17"/>
      <c r="E231" s="17" t="s">
        <v>79</v>
      </c>
      <c r="F231" s="17"/>
      <c r="G231" s="31">
        <f t="shared" ref="G231:X231" si="273">SUMIF($E$97:$E$136,$B$246,G$97:G$136)</f>
        <v>39076.666666666672</v>
      </c>
      <c r="H231" s="31">
        <f t="shared" si="273"/>
        <v>41863.333333333336</v>
      </c>
      <c r="I231" s="31">
        <f t="shared" si="273"/>
        <v>54108.279569892475</v>
      </c>
      <c r="J231" s="31">
        <f t="shared" si="273"/>
        <v>61431.666666666672</v>
      </c>
      <c r="K231" s="31">
        <f t="shared" si="273"/>
        <v>63153.179000000004</v>
      </c>
      <c r="L231" s="31">
        <f t="shared" si="273"/>
        <v>63153.179000000004</v>
      </c>
      <c r="M231" s="31">
        <f t="shared" si="273"/>
        <v>63153.179000000004</v>
      </c>
      <c r="N231" s="31">
        <f t="shared" si="273"/>
        <v>63153.179000000004</v>
      </c>
      <c r="O231" s="31">
        <f t="shared" si="273"/>
        <v>63153.179000000004</v>
      </c>
      <c r="P231" s="31">
        <f t="shared" si="273"/>
        <v>63153.179000000004</v>
      </c>
      <c r="Q231" s="31">
        <f t="shared" si="273"/>
        <v>63153.179000000004</v>
      </c>
      <c r="R231" s="31">
        <f t="shared" si="273"/>
        <v>68153.179000000004</v>
      </c>
      <c r="S231" s="31">
        <f t="shared" si="273"/>
        <v>0</v>
      </c>
      <c r="T231" s="31">
        <f t="shared" si="273"/>
        <v>135048.27956989247</v>
      </c>
      <c r="U231" s="31">
        <f t="shared" si="273"/>
        <v>187738.02466666666</v>
      </c>
      <c r="V231" s="31">
        <f t="shared" si="273"/>
        <v>189459.53700000001</v>
      </c>
      <c r="W231" s="31">
        <f t="shared" si="273"/>
        <v>194459.53700000001</v>
      </c>
      <c r="X231" s="29">
        <f t="shared" si="273"/>
        <v>706705.37823655922</v>
      </c>
      <c r="Y231" s="15">
        <f t="shared" si="272"/>
        <v>0</v>
      </c>
    </row>
    <row r="232" spans="1:28">
      <c r="A232" s="22"/>
      <c r="B232" s="17"/>
      <c r="C232" s="17"/>
      <c r="D232" s="17"/>
      <c r="E232" s="17" t="s">
        <v>80</v>
      </c>
      <c r="F232" s="17"/>
      <c r="G232" s="31">
        <f t="shared" ref="G232:X232" si="274">SUMIF($E$142:$E$181,$B$246,G$142:G$181)</f>
        <v>5083.333333333333</v>
      </c>
      <c r="H232" s="31">
        <f t="shared" si="274"/>
        <v>5236.5591397849457</v>
      </c>
      <c r="I232" s="31">
        <f t="shared" si="274"/>
        <v>8155.9139784946237</v>
      </c>
      <c r="J232" s="31">
        <f t="shared" si="274"/>
        <v>9083.3333333333321</v>
      </c>
      <c r="K232" s="31">
        <f t="shared" si="274"/>
        <v>9083.3333333333321</v>
      </c>
      <c r="L232" s="31">
        <f t="shared" si="274"/>
        <v>9083.3333333333321</v>
      </c>
      <c r="M232" s="31">
        <f t="shared" si="274"/>
        <v>9083.3333333333321</v>
      </c>
      <c r="N232" s="31">
        <f t="shared" si="274"/>
        <v>9083.3333333333321</v>
      </c>
      <c r="O232" s="31">
        <f t="shared" si="274"/>
        <v>9083.3333333333321</v>
      </c>
      <c r="P232" s="31">
        <f t="shared" si="274"/>
        <v>9083.3333333333321</v>
      </c>
      <c r="Q232" s="31">
        <f t="shared" si="274"/>
        <v>9083.3333333333321</v>
      </c>
      <c r="R232" s="31">
        <f t="shared" si="274"/>
        <v>11502.68817204301</v>
      </c>
      <c r="S232" s="31">
        <f t="shared" si="274"/>
        <v>0</v>
      </c>
      <c r="T232" s="31">
        <f t="shared" si="274"/>
        <v>18475.806451612902</v>
      </c>
      <c r="U232" s="31">
        <f t="shared" si="274"/>
        <v>27250</v>
      </c>
      <c r="V232" s="31">
        <f t="shared" si="274"/>
        <v>27250</v>
      </c>
      <c r="W232" s="31">
        <f t="shared" si="274"/>
        <v>29669.354838709678</v>
      </c>
      <c r="X232" s="29">
        <f t="shared" si="274"/>
        <v>102645.16129032258</v>
      </c>
      <c r="Y232" s="15">
        <f t="shared" si="272"/>
        <v>0</v>
      </c>
    </row>
    <row r="233" spans="1:28">
      <c r="A233" s="22"/>
      <c r="B233" s="17"/>
      <c r="C233" s="17"/>
      <c r="D233" s="17"/>
      <c r="E233" s="17" t="s">
        <v>86</v>
      </c>
      <c r="F233" s="17"/>
      <c r="G233" s="31">
        <f t="shared" ref="G233:X233" si="275">SUMIF($E$51:$E$90,$B$248,G$51:G$90)</f>
        <v>0</v>
      </c>
      <c r="H233" s="31">
        <f t="shared" si="275"/>
        <v>0</v>
      </c>
      <c r="I233" s="31">
        <f t="shared" si="275"/>
        <v>0</v>
      </c>
      <c r="J233" s="31">
        <f t="shared" si="275"/>
        <v>0</v>
      </c>
      <c r="K233" s="31">
        <f t="shared" si="275"/>
        <v>0</v>
      </c>
      <c r="L233" s="31">
        <f t="shared" si="275"/>
        <v>0</v>
      </c>
      <c r="M233" s="31">
        <f t="shared" si="275"/>
        <v>0</v>
      </c>
      <c r="N233" s="31">
        <f t="shared" si="275"/>
        <v>0</v>
      </c>
      <c r="O233" s="31">
        <f t="shared" si="275"/>
        <v>0</v>
      </c>
      <c r="P233" s="31">
        <f t="shared" si="275"/>
        <v>0</v>
      </c>
      <c r="Q233" s="31">
        <f t="shared" si="275"/>
        <v>0</v>
      </c>
      <c r="R233" s="31">
        <f t="shared" si="275"/>
        <v>0</v>
      </c>
      <c r="S233" s="31">
        <f t="shared" si="275"/>
        <v>0</v>
      </c>
      <c r="T233" s="31">
        <f t="shared" si="275"/>
        <v>0</v>
      </c>
      <c r="U233" s="31">
        <f t="shared" si="275"/>
        <v>0</v>
      </c>
      <c r="V233" s="31">
        <f t="shared" si="275"/>
        <v>0</v>
      </c>
      <c r="W233" s="31">
        <f t="shared" si="275"/>
        <v>0</v>
      </c>
      <c r="X233" s="29">
        <f t="shared" si="275"/>
        <v>0</v>
      </c>
      <c r="Y233" s="15">
        <f>R233-X233</f>
        <v>0</v>
      </c>
    </row>
    <row r="234" spans="1:28">
      <c r="A234" s="22"/>
      <c r="B234" s="17"/>
      <c r="C234" s="17"/>
      <c r="D234" s="17"/>
      <c r="E234" s="17" t="s">
        <v>81</v>
      </c>
      <c r="F234" s="17"/>
      <c r="G234" s="31">
        <f t="shared" ref="G234:X234" si="276">SUMIF($E$51:$E$90,$B$246,G$51:G$90)</f>
        <v>3</v>
      </c>
      <c r="H234" s="31">
        <f t="shared" si="276"/>
        <v>3.6129032258064515</v>
      </c>
      <c r="I234" s="31">
        <f t="shared" si="276"/>
        <v>5.354838709677419</v>
      </c>
      <c r="J234" s="31">
        <f t="shared" si="276"/>
        <v>6</v>
      </c>
      <c r="K234" s="31">
        <f t="shared" si="276"/>
        <v>6</v>
      </c>
      <c r="L234" s="31">
        <f t="shared" si="276"/>
        <v>6</v>
      </c>
      <c r="M234" s="31">
        <f t="shared" si="276"/>
        <v>6</v>
      </c>
      <c r="N234" s="31">
        <f t="shared" si="276"/>
        <v>6</v>
      </c>
      <c r="O234" s="31">
        <f t="shared" si="276"/>
        <v>6</v>
      </c>
      <c r="P234" s="31">
        <f t="shared" si="276"/>
        <v>6</v>
      </c>
      <c r="Q234" s="31">
        <f t="shared" si="276"/>
        <v>6</v>
      </c>
      <c r="R234" s="31">
        <f t="shared" si="276"/>
        <v>6.967741935483871</v>
      </c>
      <c r="S234" s="31">
        <f t="shared" si="276"/>
        <v>0</v>
      </c>
      <c r="T234" s="31">
        <f t="shared" si="276"/>
        <v>5.354838709677419</v>
      </c>
      <c r="U234" s="31">
        <f t="shared" si="276"/>
        <v>6</v>
      </c>
      <c r="V234" s="31">
        <f t="shared" si="276"/>
        <v>6</v>
      </c>
      <c r="W234" s="31">
        <f t="shared" si="276"/>
        <v>6.967741935483871</v>
      </c>
      <c r="X234" s="29">
        <f t="shared" si="276"/>
        <v>6.967741935483871</v>
      </c>
      <c r="Y234" s="15">
        <f t="shared" ref="Y234:Y241" si="277">R234-X234</f>
        <v>0</v>
      </c>
    </row>
    <row r="235" spans="1:28">
      <c r="G235" s="136">
        <f>SUM(G229:G232)-G227</f>
        <v>0</v>
      </c>
      <c r="H235" s="136">
        <f t="shared" ref="H235:X235" si="278">SUM(H229:H232)-H227</f>
        <v>0</v>
      </c>
      <c r="I235" s="136">
        <f t="shared" si="278"/>
        <v>0</v>
      </c>
      <c r="J235" s="136">
        <f t="shared" si="278"/>
        <v>0</v>
      </c>
      <c r="K235" s="136">
        <f t="shared" si="278"/>
        <v>0</v>
      </c>
      <c r="L235" s="136">
        <f t="shared" si="278"/>
        <v>0</v>
      </c>
      <c r="M235" s="136">
        <f t="shared" si="278"/>
        <v>0</v>
      </c>
      <c r="N235" s="136">
        <f t="shared" si="278"/>
        <v>0</v>
      </c>
      <c r="O235" s="136">
        <f t="shared" si="278"/>
        <v>0</v>
      </c>
      <c r="P235" s="136">
        <f t="shared" si="278"/>
        <v>0</v>
      </c>
      <c r="Q235" s="136">
        <f t="shared" si="278"/>
        <v>0</v>
      </c>
      <c r="R235" s="136">
        <f t="shared" si="278"/>
        <v>0</v>
      </c>
      <c r="S235" s="136">
        <f t="shared" si="278"/>
        <v>0</v>
      </c>
      <c r="T235" s="136">
        <f t="shared" si="278"/>
        <v>0</v>
      </c>
      <c r="U235" s="136">
        <f t="shared" si="278"/>
        <v>0</v>
      </c>
      <c r="V235" s="136">
        <f t="shared" si="278"/>
        <v>0</v>
      </c>
      <c r="W235" s="136">
        <f t="shared" si="278"/>
        <v>0</v>
      </c>
      <c r="X235" s="137">
        <f t="shared" si="278"/>
        <v>0</v>
      </c>
      <c r="Y235" s="15">
        <f t="shared" si="277"/>
        <v>0</v>
      </c>
    </row>
    <row r="236" spans="1:28">
      <c r="G236" s="136">
        <f t="shared" ref="G236:X236" si="279">SUM(G233:G234)-G91</f>
        <v>0</v>
      </c>
      <c r="H236" s="136">
        <f t="shared" si="279"/>
        <v>0</v>
      </c>
      <c r="I236" s="136">
        <f t="shared" si="279"/>
        <v>0</v>
      </c>
      <c r="J236" s="136">
        <f t="shared" si="279"/>
        <v>0</v>
      </c>
      <c r="K236" s="136">
        <f t="shared" si="279"/>
        <v>0</v>
      </c>
      <c r="L236" s="136">
        <f t="shared" si="279"/>
        <v>0</v>
      </c>
      <c r="M236" s="136">
        <f t="shared" si="279"/>
        <v>0</v>
      </c>
      <c r="N236" s="136">
        <f t="shared" si="279"/>
        <v>0</v>
      </c>
      <c r="O236" s="136">
        <f t="shared" si="279"/>
        <v>0</v>
      </c>
      <c r="P236" s="136">
        <f t="shared" si="279"/>
        <v>0</v>
      </c>
      <c r="Q236" s="136">
        <f t="shared" si="279"/>
        <v>0</v>
      </c>
      <c r="R236" s="136">
        <f t="shared" si="279"/>
        <v>0</v>
      </c>
      <c r="S236" s="136">
        <f t="shared" si="279"/>
        <v>0</v>
      </c>
      <c r="T236" s="136">
        <f t="shared" si="279"/>
        <v>0</v>
      </c>
      <c r="U236" s="136">
        <f t="shared" si="279"/>
        <v>0</v>
      </c>
      <c r="V236" s="136">
        <f t="shared" si="279"/>
        <v>0</v>
      </c>
      <c r="W236" s="136">
        <f t="shared" si="279"/>
        <v>0</v>
      </c>
      <c r="X236" s="137">
        <f t="shared" si="279"/>
        <v>0</v>
      </c>
      <c r="Y236" s="15">
        <f t="shared" si="277"/>
        <v>0</v>
      </c>
    </row>
    <row r="237" spans="1:28"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Y237" s="15">
        <f t="shared" si="277"/>
        <v>0</v>
      </c>
    </row>
    <row r="238" spans="1:28"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Y238" s="15"/>
    </row>
    <row r="239" spans="1:28"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Y239" s="15"/>
    </row>
    <row r="240" spans="1:28"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Y240" s="15"/>
    </row>
    <row r="241" spans="1:25"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Y241" s="15">
        <f t="shared" si="277"/>
        <v>0</v>
      </c>
    </row>
    <row r="242" spans="1:25">
      <c r="A242" s="3" t="s">
        <v>27</v>
      </c>
      <c r="B242" s="4"/>
      <c r="C242" s="4"/>
      <c r="D242" s="4"/>
      <c r="E242" s="4"/>
      <c r="F242" s="4"/>
      <c r="G242" s="4"/>
      <c r="H242" s="4"/>
      <c r="I242" s="4"/>
      <c r="J242" s="5"/>
      <c r="K242" s="15"/>
      <c r="L242" s="15"/>
      <c r="M242" s="15"/>
      <c r="N242" s="15"/>
      <c r="O242" s="15"/>
      <c r="P242" s="15"/>
      <c r="Q242" s="15"/>
      <c r="R242" s="15"/>
      <c r="S242" s="48"/>
    </row>
    <row r="243" spans="1:25">
      <c r="A243" s="6"/>
      <c r="B243" s="7"/>
      <c r="C243" s="7"/>
      <c r="D243" s="7"/>
      <c r="E243" s="7"/>
      <c r="F243" s="7"/>
      <c r="G243" s="7"/>
      <c r="H243" s="7"/>
      <c r="I243" s="7"/>
      <c r="J243" s="8"/>
    </row>
    <row r="244" spans="1:25">
      <c r="A244" s="38" t="s">
        <v>0</v>
      </c>
      <c r="B244" s="12" t="s">
        <v>9</v>
      </c>
      <c r="C244" s="36" t="s">
        <v>11</v>
      </c>
      <c r="D244" s="34" t="s">
        <v>38</v>
      </c>
      <c r="E244" s="12" t="s">
        <v>4</v>
      </c>
      <c r="F244" s="12" t="s">
        <v>54</v>
      </c>
      <c r="G244" s="7"/>
      <c r="H244" s="7" t="s">
        <v>65</v>
      </c>
      <c r="I244" s="12" t="s">
        <v>82</v>
      </c>
      <c r="J244" s="8"/>
    </row>
    <row r="245" spans="1:25">
      <c r="A245" s="39"/>
      <c r="B245" s="7"/>
      <c r="C245" s="37"/>
      <c r="D245" s="35"/>
      <c r="E245" s="7"/>
      <c r="F245" s="7"/>
      <c r="G245" s="7"/>
      <c r="H245" s="7"/>
      <c r="I245" s="7"/>
      <c r="J245" s="8"/>
    </row>
    <row r="246" spans="1:25">
      <c r="A246" s="39" t="s">
        <v>20</v>
      </c>
      <c r="B246" s="7" t="s">
        <v>28</v>
      </c>
      <c r="C246" s="37" t="s">
        <v>31</v>
      </c>
      <c r="D246" s="138">
        <v>1</v>
      </c>
      <c r="E246" s="7" t="s">
        <v>37</v>
      </c>
      <c r="F246" s="7" t="s">
        <v>55</v>
      </c>
      <c r="G246" s="7"/>
      <c r="H246" s="7" t="s">
        <v>58</v>
      </c>
      <c r="I246" s="7"/>
      <c r="J246" s="8"/>
    </row>
    <row r="247" spans="1:25">
      <c r="A247" s="39" t="s">
        <v>21</v>
      </c>
      <c r="B247" s="7" t="s">
        <v>29</v>
      </c>
      <c r="C247" s="37" t="s">
        <v>32</v>
      </c>
      <c r="D247" s="138">
        <f>[6]Summary!$C$3</f>
        <v>1.36</v>
      </c>
      <c r="E247" s="7" t="s">
        <v>35</v>
      </c>
      <c r="F247" s="7" t="s">
        <v>56</v>
      </c>
      <c r="G247" s="7"/>
      <c r="H247" s="7" t="s">
        <v>66</v>
      </c>
      <c r="I247" s="7"/>
      <c r="J247" s="8"/>
    </row>
    <row r="248" spans="1:25">
      <c r="A248" s="39" t="s">
        <v>22</v>
      </c>
      <c r="B248" s="7" t="s">
        <v>30</v>
      </c>
      <c r="C248" s="37" t="s">
        <v>33</v>
      </c>
      <c r="D248" s="138">
        <v>1.6</v>
      </c>
      <c r="E248" s="7" t="s">
        <v>36</v>
      </c>
      <c r="F248" s="219" t="s">
        <v>98</v>
      </c>
      <c r="G248" s="7"/>
      <c r="H248" s="7"/>
      <c r="I248" s="7"/>
      <c r="J248" s="8"/>
    </row>
    <row r="249" spans="1:25">
      <c r="A249" s="39" t="s">
        <v>23</v>
      </c>
      <c r="B249" s="7"/>
      <c r="C249" s="37" t="s">
        <v>34</v>
      </c>
      <c r="D249" s="138">
        <f>[6]Summary!$C$2</f>
        <v>3.5</v>
      </c>
      <c r="E249" s="7"/>
      <c r="F249" s="7" t="s">
        <v>57</v>
      </c>
      <c r="G249" s="7"/>
      <c r="H249" s="7"/>
      <c r="I249" s="7"/>
      <c r="J249" s="8"/>
    </row>
    <row r="250" spans="1:25">
      <c r="A250" s="39" t="s">
        <v>73</v>
      </c>
      <c r="B250" s="7"/>
      <c r="C250" s="7"/>
      <c r="D250" s="7"/>
      <c r="E250" s="7"/>
      <c r="F250" s="7"/>
      <c r="G250" s="7"/>
      <c r="H250" s="7"/>
      <c r="I250" s="7"/>
      <c r="J250" s="8"/>
    </row>
    <row r="251" spans="1:25">
      <c r="A251" s="39" t="s">
        <v>24</v>
      </c>
      <c r="B251" s="7"/>
      <c r="C251" s="12"/>
      <c r="D251" s="7"/>
      <c r="E251" s="7"/>
      <c r="F251" s="7"/>
      <c r="G251" s="7"/>
      <c r="H251" s="7"/>
      <c r="I251" s="7"/>
      <c r="J251" s="8"/>
    </row>
    <row r="252" spans="1:25">
      <c r="A252" s="39" t="s">
        <v>83</v>
      </c>
      <c r="B252" s="7"/>
      <c r="C252" s="7"/>
      <c r="D252" s="7"/>
      <c r="E252" s="7"/>
      <c r="F252" s="7"/>
      <c r="G252" s="7"/>
      <c r="H252" s="139"/>
      <c r="I252" s="7"/>
      <c r="J252" s="8"/>
    </row>
    <row r="253" spans="1:25">
      <c r="A253" s="39" t="s">
        <v>25</v>
      </c>
      <c r="B253" s="7"/>
      <c r="C253" s="7"/>
      <c r="D253" s="7"/>
      <c r="E253" s="7"/>
      <c r="F253" s="7"/>
      <c r="G253" s="7"/>
      <c r="H253" s="139"/>
      <c r="I253" s="7"/>
      <c r="J253" s="8"/>
    </row>
    <row r="254" spans="1:25">
      <c r="A254" s="39" t="s">
        <v>26</v>
      </c>
      <c r="B254" s="7"/>
      <c r="C254" s="7"/>
      <c r="D254" s="7"/>
      <c r="E254" s="7"/>
      <c r="F254" s="7"/>
      <c r="G254" s="7"/>
      <c r="H254" s="139"/>
      <c r="I254" s="7"/>
      <c r="J254" s="8"/>
    </row>
    <row r="255" spans="1:25">
      <c r="A255" s="39" t="s">
        <v>84</v>
      </c>
      <c r="B255" s="7"/>
      <c r="C255" s="7"/>
      <c r="D255" s="7"/>
      <c r="E255" s="7"/>
      <c r="F255" s="7"/>
      <c r="G255" s="7"/>
      <c r="H255" s="139"/>
      <c r="I255" s="7"/>
      <c r="J255" s="8"/>
    </row>
    <row r="256" spans="1:25">
      <c r="A256" s="39" t="s">
        <v>70</v>
      </c>
      <c r="B256" s="7"/>
      <c r="C256" s="7"/>
      <c r="D256" s="7"/>
      <c r="E256" s="7"/>
      <c r="F256" s="7"/>
      <c r="G256" s="7"/>
      <c r="H256" s="139"/>
      <c r="I256" s="7"/>
      <c r="J256" s="8"/>
    </row>
    <row r="257" spans="1:18">
      <c r="A257" s="9" t="s">
        <v>85</v>
      </c>
      <c r="B257" s="10"/>
      <c r="C257" s="10"/>
      <c r="D257" s="10"/>
      <c r="E257" s="10"/>
      <c r="F257" s="10"/>
      <c r="G257" s="10"/>
      <c r="H257" s="140"/>
      <c r="I257" s="10"/>
      <c r="J257" s="11"/>
    </row>
    <row r="260" spans="1:18">
      <c r="G260" s="15">
        <f>G227-G229-G230-G231-G232</f>
        <v>0</v>
      </c>
      <c r="H260" s="15">
        <f>H227-H229-H230-H231-H232</f>
        <v>0</v>
      </c>
      <c r="I260" s="15">
        <f>I227-I229-I230-I231-I232</f>
        <v>-7.2759576141834259E-12</v>
      </c>
      <c r="J260" s="15">
        <f>J227-J229-J230-J231-J232</f>
        <v>0</v>
      </c>
    </row>
    <row r="261" spans="1:18">
      <c r="K261" s="15">
        <f t="shared" ref="K261:R261" si="280">K227-K229-K230-K231-K232</f>
        <v>0</v>
      </c>
      <c r="L261" s="15">
        <f t="shared" si="280"/>
        <v>0</v>
      </c>
      <c r="M261" s="15">
        <f t="shared" si="280"/>
        <v>0</v>
      </c>
      <c r="N261" s="15">
        <f t="shared" si="280"/>
        <v>0</v>
      </c>
      <c r="O261" s="15">
        <f t="shared" si="280"/>
        <v>0</v>
      </c>
      <c r="P261" s="15">
        <f t="shared" si="280"/>
        <v>0</v>
      </c>
      <c r="Q261" s="15">
        <f t="shared" si="280"/>
        <v>0</v>
      </c>
      <c r="R261" s="15">
        <f t="shared" si="280"/>
        <v>0</v>
      </c>
    </row>
    <row r="264" spans="1:18">
      <c r="D264" s="141"/>
      <c r="F264" s="46"/>
    </row>
    <row r="265" spans="1:18">
      <c r="D265" s="141"/>
      <c r="F265" s="46"/>
    </row>
    <row r="266" spans="1:18">
      <c r="D266" s="141"/>
      <c r="F266" s="46"/>
    </row>
    <row r="267" spans="1:18">
      <c r="D267" s="141"/>
      <c r="F267" s="46"/>
    </row>
    <row r="268" spans="1:18">
      <c r="D268" s="141"/>
    </row>
    <row r="269" spans="1:18">
      <c r="D269" s="141"/>
    </row>
    <row r="270" spans="1:18">
      <c r="D270" s="141"/>
    </row>
    <row r="271" spans="1:18">
      <c r="D271" s="141"/>
    </row>
    <row r="272" spans="1:18">
      <c r="D272" s="141"/>
    </row>
    <row r="273" spans="2:4">
      <c r="D273" s="141"/>
    </row>
    <row r="274" spans="2:4">
      <c r="B274" s="45"/>
      <c r="C274" s="142"/>
    </row>
    <row r="275" spans="2:4">
      <c r="B275" s="45"/>
      <c r="C275" s="142"/>
    </row>
    <row r="276" spans="2:4">
      <c r="B276" s="45"/>
      <c r="C276" s="142"/>
    </row>
    <row r="277" spans="2:4">
      <c r="B277" s="45"/>
      <c r="C277" s="142"/>
    </row>
    <row r="278" spans="2:4">
      <c r="B278" s="45"/>
      <c r="C278" s="142"/>
    </row>
    <row r="279" spans="2:4">
      <c r="B279" s="45"/>
      <c r="C279" s="142"/>
    </row>
    <row r="280" spans="2:4">
      <c r="B280" s="45"/>
      <c r="C280" s="142"/>
    </row>
    <row r="281" spans="2:4">
      <c r="B281" s="45"/>
      <c r="C281" s="142"/>
    </row>
  </sheetData>
  <dataConsolidate/>
  <customSheetViews>
    <customSheetView guid="{886C95FC-61DF-4C22-8186-40AB702693A1}" scale="80" hiddenRows="1">
      <pane xSplit="2" topLeftCell="C1" activePane="topRight" state="frozen"/>
      <selection pane="topRight" activeCell="A13" sqref="A13"/>
      <pageMargins left="0.7" right="0.7" top="0.75" bottom="0.75" header="0.3" footer="0.3"/>
      <pageSetup orientation="portrait" r:id="rId1"/>
    </customSheetView>
  </customSheetViews>
  <mergeCells count="5">
    <mergeCell ref="A1:F1"/>
    <mergeCell ref="A49:F49"/>
    <mergeCell ref="A95:F95"/>
    <mergeCell ref="A140:F140"/>
    <mergeCell ref="A185:F185"/>
  </mergeCells>
  <conditionalFormatting sqref="P8:P14 P45:P46">
    <cfRule type="cellIs" dxfId="13" priority="19" operator="equal">
      <formula>DATE(2013,12,31)</formula>
    </cfRule>
  </conditionalFormatting>
  <conditionalFormatting sqref="J8:J14 J45:J47">
    <cfRule type="expression" dxfId="12" priority="18">
      <formula>H8="NIS"</formula>
    </cfRule>
  </conditionalFormatting>
  <conditionalFormatting sqref="G8:G14 G45:G47">
    <cfRule type="expression" dxfId="11" priority="16">
      <formula>E8="IL"</formula>
    </cfRule>
    <cfRule type="expression" dxfId="10" priority="17">
      <formula>C8="IL"</formula>
    </cfRule>
  </conditionalFormatting>
  <conditionalFormatting sqref="S45:S46 S8:S14">
    <cfRule type="expression" dxfId="9" priority="10">
      <formula>E8="IL"</formula>
    </cfRule>
  </conditionalFormatting>
  <conditionalFormatting sqref="V8:V14 V45:V46">
    <cfRule type="expression" dxfId="8" priority="8">
      <formula>E8="IL"</formula>
    </cfRule>
    <cfRule type="expression" dxfId="7" priority="9">
      <formula>H8="IL"</formula>
    </cfRule>
  </conditionalFormatting>
  <conditionalFormatting sqref="P15:P44">
    <cfRule type="cellIs" dxfId="6" priority="7" operator="equal">
      <formula>DATE(2013,12,31)</formula>
    </cfRule>
  </conditionalFormatting>
  <conditionalFormatting sqref="J15:J44">
    <cfRule type="expression" dxfId="5" priority="6">
      <formula>H15="NIS"</formula>
    </cfRule>
  </conditionalFormatting>
  <conditionalFormatting sqref="G15:G44">
    <cfRule type="expression" dxfId="4" priority="4">
      <formula>E15="IL"</formula>
    </cfRule>
    <cfRule type="expression" dxfId="3" priority="5">
      <formula>C15="IL"</formula>
    </cfRule>
  </conditionalFormatting>
  <conditionalFormatting sqref="S15:S44">
    <cfRule type="expression" dxfId="2" priority="3">
      <formula>E15="IL"</formula>
    </cfRule>
  </conditionalFormatting>
  <conditionalFormatting sqref="V15:V44">
    <cfRule type="expression" dxfId="1" priority="1">
      <formula>E15="IL"</formula>
    </cfRule>
    <cfRule type="expression" dxfId="0" priority="2">
      <formula>H15="IL"</formula>
    </cfRule>
  </conditionalFormatting>
  <dataValidations count="8">
    <dataValidation type="list" allowBlank="1" showInputMessage="1" showErrorMessage="1" sqref="C22:C46">
      <formula1>$I$245:$I$252</formula1>
    </dataValidation>
    <dataValidation type="list" allowBlank="1" showInputMessage="1" showErrorMessage="1" sqref="F136:F138 F94 F47:F48">
      <formula1>$E$246:$E$248</formula1>
    </dataValidation>
    <dataValidation type="list" allowBlank="1" showInputMessage="1" showErrorMessage="1" sqref="H138 H94 H47:H48">
      <formula1>$C$246:$C$249</formula1>
    </dataValidation>
    <dataValidation type="list" allowBlank="1" showInputMessage="1" showErrorMessage="1" sqref="E136:E138 E91:E94 E47:E48">
      <formula1>$B$246:$B$249</formula1>
    </dataValidation>
    <dataValidation type="list" allowBlank="1" showInputMessage="1" showErrorMessage="1" sqref="D136:D138 D91:D94 D8:D48">
      <formula1>$A$246:$A$257</formula1>
    </dataValidation>
    <dataValidation type="list" allowBlank="1" showInputMessage="1" showErrorMessage="1" sqref="E8:E46">
      <formula1>$B$246:$B$250</formula1>
    </dataValidation>
    <dataValidation type="list" allowBlank="1" showInputMessage="1" showErrorMessage="1" sqref="F8:F46">
      <formula1>$E$246:$E$249</formula1>
    </dataValidation>
    <dataValidation type="list" allowBlank="1" showInputMessage="1" showErrorMessage="1" sqref="W138 Z8:Z46 W94 Y47 W48">
      <formula1>$F$246:$F$249</formula1>
    </dataValidation>
  </dataValidations>
  <pageMargins left="0.7" right="0.7" top="0.75" bottom="0.75" header="0.3" footer="0.3"/>
  <pageSetup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62"/>
  <sheetViews>
    <sheetView showGridLines="0" tabSelected="1" zoomScaleNormal="100" workbookViewId="0">
      <selection activeCell="Z4" sqref="Z4"/>
    </sheetView>
  </sheetViews>
  <sheetFormatPr defaultColWidth="8.85546875" defaultRowHeight="12.75" outlineLevelCol="1"/>
  <cols>
    <col min="1" max="1" width="17.5703125" style="154" customWidth="1"/>
    <col min="2" max="2" width="14.5703125" style="154" customWidth="1"/>
    <col min="3" max="3" width="17" style="154" customWidth="1"/>
    <col min="4" max="4" width="11.7109375" style="154" customWidth="1"/>
    <col min="5" max="5" width="1" style="153" customWidth="1"/>
    <col min="6" max="6" width="9.85546875" style="156" customWidth="1"/>
    <col min="7" max="7" width="8" style="156" customWidth="1" outlineLevel="1"/>
    <col min="8" max="8" width="8.140625" style="156" customWidth="1" outlineLevel="1"/>
    <col min="9" max="9" width="7.28515625" style="156" customWidth="1" outlineLevel="1"/>
    <col min="10" max="10" width="7.5703125" style="156" customWidth="1" outlineLevel="1"/>
    <col min="11" max="11" width="1" style="153" customWidth="1"/>
    <col min="12" max="12" width="6.28515625" style="155" customWidth="1"/>
    <col min="13" max="13" width="6.5703125" style="155" customWidth="1"/>
    <col min="14" max="14" width="11.140625" style="155" hidden="1" customWidth="1"/>
    <col min="15" max="15" width="8.28515625" style="155" customWidth="1"/>
    <col min="16" max="16" width="9.7109375" style="155" customWidth="1"/>
    <col min="17" max="17" width="9.42578125" style="155" hidden="1" customWidth="1"/>
    <col min="18" max="18" width="1" style="153" customWidth="1"/>
    <col min="19" max="19" width="14.85546875" style="155" hidden="1" customWidth="1"/>
    <col min="20" max="20" width="10.140625" style="155" hidden="1" customWidth="1"/>
    <col min="21" max="21" width="12.140625" style="155" hidden="1" customWidth="1"/>
    <col min="22" max="24" width="0" style="155" hidden="1" customWidth="1"/>
    <col min="25" max="25" width="8.85546875" style="155"/>
    <col min="26" max="26" width="11" style="155" bestFit="1" customWidth="1"/>
    <col min="27" max="33" width="8.85546875" style="155"/>
    <col min="34" max="177" width="8.85546875" style="154"/>
    <col min="178" max="178" width="1.7109375" style="154" customWidth="1"/>
    <col min="179" max="179" width="15.42578125" style="154" customWidth="1"/>
    <col min="180" max="180" width="32" style="154" bestFit="1" customWidth="1"/>
    <col min="181" max="181" width="11.42578125" style="154" customWidth="1"/>
    <col min="182" max="182" width="5.42578125" style="154" customWidth="1"/>
    <col min="183" max="183" width="5.140625" style="154" customWidth="1"/>
    <col min="184" max="184" width="3.28515625" style="154" customWidth="1"/>
    <col min="185" max="185" width="8.140625" style="154" customWidth="1"/>
    <col min="186" max="187" width="9" style="154" customWidth="1"/>
    <col min="188" max="189" width="8.140625" style="154" customWidth="1"/>
    <col min="190" max="190" width="7" style="154" customWidth="1"/>
    <col min="191" max="191" width="7.140625" style="154" customWidth="1"/>
    <col min="192" max="192" width="8.42578125" style="154" customWidth="1"/>
    <col min="193" max="193" width="1.42578125" style="154" customWidth="1"/>
    <col min="194" max="204" width="0" style="154" hidden="1" customWidth="1"/>
    <col min="205" max="205" width="4" style="154" customWidth="1"/>
    <col min="206" max="218" width="0" style="154" hidden="1" customWidth="1"/>
    <col min="219" max="219" width="5" style="154" customWidth="1"/>
    <col min="220" max="220" width="8.85546875" style="154"/>
    <col min="221" max="243" width="9.140625" style="154" customWidth="1"/>
    <col min="244" max="244" width="8.85546875" style="154"/>
    <col min="245" max="256" width="9.140625" style="154" customWidth="1"/>
    <col min="257" max="257" width="8.85546875" style="154"/>
    <col min="258" max="273" width="9.140625" style="154" customWidth="1"/>
    <col min="274" max="275" width="8.85546875" style="154"/>
    <col min="276" max="276" width="14.42578125" style="154" customWidth="1"/>
    <col min="277" max="277" width="5.42578125" style="154" customWidth="1"/>
    <col min="278" max="433" width="8.85546875" style="154"/>
    <col min="434" max="434" width="1.7109375" style="154" customWidth="1"/>
    <col min="435" max="435" width="15.42578125" style="154" customWidth="1"/>
    <col min="436" max="436" width="32" style="154" bestFit="1" customWidth="1"/>
    <col min="437" max="437" width="11.42578125" style="154" customWidth="1"/>
    <col min="438" max="438" width="5.42578125" style="154" customWidth="1"/>
    <col min="439" max="439" width="5.140625" style="154" customWidth="1"/>
    <col min="440" max="440" width="3.28515625" style="154" customWidth="1"/>
    <col min="441" max="441" width="8.140625" style="154" customWidth="1"/>
    <col min="442" max="443" width="9" style="154" customWidth="1"/>
    <col min="444" max="445" width="8.140625" style="154" customWidth="1"/>
    <col min="446" max="446" width="7" style="154" customWidth="1"/>
    <col min="447" max="447" width="7.140625" style="154" customWidth="1"/>
    <col min="448" max="448" width="8.42578125" style="154" customWidth="1"/>
    <col min="449" max="449" width="1.42578125" style="154" customWidth="1"/>
    <col min="450" max="460" width="0" style="154" hidden="1" customWidth="1"/>
    <col min="461" max="461" width="4" style="154" customWidth="1"/>
    <col min="462" max="474" width="0" style="154" hidden="1" customWidth="1"/>
    <col min="475" max="475" width="5" style="154" customWidth="1"/>
    <col min="476" max="476" width="8.85546875" style="154"/>
    <col min="477" max="499" width="9.140625" style="154" customWidth="1"/>
    <col min="500" max="500" width="8.85546875" style="154"/>
    <col min="501" max="512" width="9.140625" style="154" customWidth="1"/>
    <col min="513" max="513" width="8.85546875" style="154"/>
    <col min="514" max="529" width="9.140625" style="154" customWidth="1"/>
    <col min="530" max="531" width="8.85546875" style="154"/>
    <col min="532" max="532" width="14.42578125" style="154" customWidth="1"/>
    <col min="533" max="533" width="5.42578125" style="154" customWidth="1"/>
    <col min="534" max="689" width="8.85546875" style="154"/>
    <col min="690" max="690" width="1.7109375" style="154" customWidth="1"/>
    <col min="691" max="691" width="15.42578125" style="154" customWidth="1"/>
    <col min="692" max="692" width="32" style="154" bestFit="1" customWidth="1"/>
    <col min="693" max="693" width="11.42578125" style="154" customWidth="1"/>
    <col min="694" max="694" width="5.42578125" style="154" customWidth="1"/>
    <col min="695" max="695" width="5.140625" style="154" customWidth="1"/>
    <col min="696" max="696" width="3.28515625" style="154" customWidth="1"/>
    <col min="697" max="697" width="8.140625" style="154" customWidth="1"/>
    <col min="698" max="699" width="9" style="154" customWidth="1"/>
    <col min="700" max="701" width="8.140625" style="154" customWidth="1"/>
    <col min="702" max="702" width="7" style="154" customWidth="1"/>
    <col min="703" max="703" width="7.140625" style="154" customWidth="1"/>
    <col min="704" max="704" width="8.42578125" style="154" customWidth="1"/>
    <col min="705" max="705" width="1.42578125" style="154" customWidth="1"/>
    <col min="706" max="716" width="0" style="154" hidden="1" customWidth="1"/>
    <col min="717" max="717" width="4" style="154" customWidth="1"/>
    <col min="718" max="730" width="0" style="154" hidden="1" customWidth="1"/>
    <col min="731" max="731" width="5" style="154" customWidth="1"/>
    <col min="732" max="732" width="8.85546875" style="154"/>
    <col min="733" max="755" width="9.140625" style="154" customWidth="1"/>
    <col min="756" max="756" width="8.85546875" style="154"/>
    <col min="757" max="768" width="9.140625" style="154" customWidth="1"/>
    <col min="769" max="769" width="8.85546875" style="154"/>
    <col min="770" max="785" width="9.140625" style="154" customWidth="1"/>
    <col min="786" max="787" width="8.85546875" style="154"/>
    <col min="788" max="788" width="14.42578125" style="154" customWidth="1"/>
    <col min="789" max="789" width="5.42578125" style="154" customWidth="1"/>
    <col min="790" max="945" width="8.85546875" style="154"/>
    <col min="946" max="946" width="1.7109375" style="154" customWidth="1"/>
    <col min="947" max="947" width="15.42578125" style="154" customWidth="1"/>
    <col min="948" max="948" width="32" style="154" bestFit="1" customWidth="1"/>
    <col min="949" max="949" width="11.42578125" style="154" customWidth="1"/>
    <col min="950" max="950" width="5.42578125" style="154" customWidth="1"/>
    <col min="951" max="951" width="5.140625" style="154" customWidth="1"/>
    <col min="952" max="952" width="3.28515625" style="154" customWidth="1"/>
    <col min="953" max="953" width="8.140625" style="154" customWidth="1"/>
    <col min="954" max="955" width="9" style="154" customWidth="1"/>
    <col min="956" max="957" width="8.140625" style="154" customWidth="1"/>
    <col min="958" max="958" width="7" style="154" customWidth="1"/>
    <col min="959" max="959" width="7.140625" style="154" customWidth="1"/>
    <col min="960" max="960" width="8.42578125" style="154" customWidth="1"/>
    <col min="961" max="961" width="1.42578125" style="154" customWidth="1"/>
    <col min="962" max="972" width="0" style="154" hidden="1" customWidth="1"/>
    <col min="973" max="973" width="4" style="154" customWidth="1"/>
    <col min="974" max="986" width="0" style="154" hidden="1" customWidth="1"/>
    <col min="987" max="987" width="5" style="154" customWidth="1"/>
    <col min="988" max="988" width="8.85546875" style="154"/>
    <col min="989" max="1011" width="9.140625" style="154" customWidth="1"/>
    <col min="1012" max="1012" width="8.85546875" style="154"/>
    <col min="1013" max="1024" width="9.140625" style="154" customWidth="1"/>
    <col min="1025" max="1025" width="8.85546875" style="154"/>
    <col min="1026" max="1041" width="9.140625" style="154" customWidth="1"/>
    <col min="1042" max="1043" width="8.85546875" style="154"/>
    <col min="1044" max="1044" width="14.42578125" style="154" customWidth="1"/>
    <col min="1045" max="1045" width="5.42578125" style="154" customWidth="1"/>
    <col min="1046" max="1201" width="8.85546875" style="154"/>
    <col min="1202" max="1202" width="1.7109375" style="154" customWidth="1"/>
    <col min="1203" max="1203" width="15.42578125" style="154" customWidth="1"/>
    <col min="1204" max="1204" width="32" style="154" bestFit="1" customWidth="1"/>
    <col min="1205" max="1205" width="11.42578125" style="154" customWidth="1"/>
    <col min="1206" max="1206" width="5.42578125" style="154" customWidth="1"/>
    <col min="1207" max="1207" width="5.140625" style="154" customWidth="1"/>
    <col min="1208" max="1208" width="3.28515625" style="154" customWidth="1"/>
    <col min="1209" max="1209" width="8.140625" style="154" customWidth="1"/>
    <col min="1210" max="1211" width="9" style="154" customWidth="1"/>
    <col min="1212" max="1213" width="8.140625" style="154" customWidth="1"/>
    <col min="1214" max="1214" width="7" style="154" customWidth="1"/>
    <col min="1215" max="1215" width="7.140625" style="154" customWidth="1"/>
    <col min="1216" max="1216" width="8.42578125" style="154" customWidth="1"/>
    <col min="1217" max="1217" width="1.42578125" style="154" customWidth="1"/>
    <col min="1218" max="1228" width="0" style="154" hidden="1" customWidth="1"/>
    <col min="1229" max="1229" width="4" style="154" customWidth="1"/>
    <col min="1230" max="1242" width="0" style="154" hidden="1" customWidth="1"/>
    <col min="1243" max="1243" width="5" style="154" customWidth="1"/>
    <col min="1244" max="1244" width="8.85546875" style="154"/>
    <col min="1245" max="1267" width="9.140625" style="154" customWidth="1"/>
    <col min="1268" max="1268" width="8.85546875" style="154"/>
    <col min="1269" max="1280" width="9.140625" style="154" customWidth="1"/>
    <col min="1281" max="1281" width="8.85546875" style="154"/>
    <col min="1282" max="1297" width="9.140625" style="154" customWidth="1"/>
    <col min="1298" max="1299" width="8.85546875" style="154"/>
    <col min="1300" max="1300" width="14.42578125" style="154" customWidth="1"/>
    <col min="1301" max="1301" width="5.42578125" style="154" customWidth="1"/>
    <col min="1302" max="1457" width="8.85546875" style="154"/>
    <col min="1458" max="1458" width="1.7109375" style="154" customWidth="1"/>
    <col min="1459" max="1459" width="15.42578125" style="154" customWidth="1"/>
    <col min="1460" max="1460" width="32" style="154" bestFit="1" customWidth="1"/>
    <col min="1461" max="1461" width="11.42578125" style="154" customWidth="1"/>
    <col min="1462" max="1462" width="5.42578125" style="154" customWidth="1"/>
    <col min="1463" max="1463" width="5.140625" style="154" customWidth="1"/>
    <col min="1464" max="1464" width="3.28515625" style="154" customWidth="1"/>
    <col min="1465" max="1465" width="8.140625" style="154" customWidth="1"/>
    <col min="1466" max="1467" width="9" style="154" customWidth="1"/>
    <col min="1468" max="1469" width="8.140625" style="154" customWidth="1"/>
    <col min="1470" max="1470" width="7" style="154" customWidth="1"/>
    <col min="1471" max="1471" width="7.140625" style="154" customWidth="1"/>
    <col min="1472" max="1472" width="8.42578125" style="154" customWidth="1"/>
    <col min="1473" max="1473" width="1.42578125" style="154" customWidth="1"/>
    <col min="1474" max="1484" width="0" style="154" hidden="1" customWidth="1"/>
    <col min="1485" max="1485" width="4" style="154" customWidth="1"/>
    <col min="1486" max="1498" width="0" style="154" hidden="1" customWidth="1"/>
    <col min="1499" max="1499" width="5" style="154" customWidth="1"/>
    <col min="1500" max="1500" width="8.85546875" style="154"/>
    <col min="1501" max="1523" width="9.140625" style="154" customWidth="1"/>
    <col min="1524" max="1524" width="8.85546875" style="154"/>
    <col min="1525" max="1536" width="9.140625" style="154" customWidth="1"/>
    <col min="1537" max="1537" width="8.85546875" style="154"/>
    <col min="1538" max="1553" width="9.140625" style="154" customWidth="1"/>
    <col min="1554" max="1555" width="8.85546875" style="154"/>
    <col min="1556" max="1556" width="14.42578125" style="154" customWidth="1"/>
    <col min="1557" max="1557" width="5.42578125" style="154" customWidth="1"/>
    <col min="1558" max="1713" width="8.85546875" style="154"/>
    <col min="1714" max="1714" width="1.7109375" style="154" customWidth="1"/>
    <col min="1715" max="1715" width="15.42578125" style="154" customWidth="1"/>
    <col min="1716" max="1716" width="32" style="154" bestFit="1" customWidth="1"/>
    <col min="1717" max="1717" width="11.42578125" style="154" customWidth="1"/>
    <col min="1718" max="1718" width="5.42578125" style="154" customWidth="1"/>
    <col min="1719" max="1719" width="5.140625" style="154" customWidth="1"/>
    <col min="1720" max="1720" width="3.28515625" style="154" customWidth="1"/>
    <col min="1721" max="1721" width="8.140625" style="154" customWidth="1"/>
    <col min="1722" max="1723" width="9" style="154" customWidth="1"/>
    <col min="1724" max="1725" width="8.140625" style="154" customWidth="1"/>
    <col min="1726" max="1726" width="7" style="154" customWidth="1"/>
    <col min="1727" max="1727" width="7.140625" style="154" customWidth="1"/>
    <col min="1728" max="1728" width="8.42578125" style="154" customWidth="1"/>
    <col min="1729" max="1729" width="1.42578125" style="154" customWidth="1"/>
    <col min="1730" max="1740" width="0" style="154" hidden="1" customWidth="1"/>
    <col min="1741" max="1741" width="4" style="154" customWidth="1"/>
    <col min="1742" max="1754" width="0" style="154" hidden="1" customWidth="1"/>
    <col min="1755" max="1755" width="5" style="154" customWidth="1"/>
    <col min="1756" max="1756" width="8.85546875" style="154"/>
    <col min="1757" max="1779" width="9.140625" style="154" customWidth="1"/>
    <col min="1780" max="1780" width="8.85546875" style="154"/>
    <col min="1781" max="1792" width="9.140625" style="154" customWidth="1"/>
    <col min="1793" max="1793" width="8.85546875" style="154"/>
    <col min="1794" max="1809" width="9.140625" style="154" customWidth="1"/>
    <col min="1810" max="1811" width="8.85546875" style="154"/>
    <col min="1812" max="1812" width="14.42578125" style="154" customWidth="1"/>
    <col min="1813" max="1813" width="5.42578125" style="154" customWidth="1"/>
    <col min="1814" max="1969" width="8.85546875" style="154"/>
    <col min="1970" max="1970" width="1.7109375" style="154" customWidth="1"/>
    <col min="1971" max="1971" width="15.42578125" style="154" customWidth="1"/>
    <col min="1972" max="1972" width="32" style="154" bestFit="1" customWidth="1"/>
    <col min="1973" max="1973" width="11.42578125" style="154" customWidth="1"/>
    <col min="1974" max="1974" width="5.42578125" style="154" customWidth="1"/>
    <col min="1975" max="1975" width="5.140625" style="154" customWidth="1"/>
    <col min="1976" max="1976" width="3.28515625" style="154" customWidth="1"/>
    <col min="1977" max="1977" width="8.140625" style="154" customWidth="1"/>
    <col min="1978" max="1979" width="9" style="154" customWidth="1"/>
    <col min="1980" max="1981" width="8.140625" style="154" customWidth="1"/>
    <col min="1982" max="1982" width="7" style="154" customWidth="1"/>
    <col min="1983" max="1983" width="7.140625" style="154" customWidth="1"/>
    <col min="1984" max="1984" width="8.42578125" style="154" customWidth="1"/>
    <col min="1985" max="1985" width="1.42578125" style="154" customWidth="1"/>
    <col min="1986" max="1996" width="0" style="154" hidden="1" customWidth="1"/>
    <col min="1997" max="1997" width="4" style="154" customWidth="1"/>
    <col min="1998" max="2010" width="0" style="154" hidden="1" customWidth="1"/>
    <col min="2011" max="2011" width="5" style="154" customWidth="1"/>
    <col min="2012" max="2012" width="8.85546875" style="154"/>
    <col min="2013" max="2035" width="9.140625" style="154" customWidth="1"/>
    <col min="2036" max="2036" width="8.85546875" style="154"/>
    <col min="2037" max="2048" width="9.140625" style="154" customWidth="1"/>
    <col min="2049" max="2049" width="8.85546875" style="154"/>
    <col min="2050" max="2065" width="9.140625" style="154" customWidth="1"/>
    <col min="2066" max="2067" width="8.85546875" style="154"/>
    <col min="2068" max="2068" width="14.42578125" style="154" customWidth="1"/>
    <col min="2069" max="2069" width="5.42578125" style="154" customWidth="1"/>
    <col min="2070" max="2225" width="8.85546875" style="154"/>
    <col min="2226" max="2226" width="1.7109375" style="154" customWidth="1"/>
    <col min="2227" max="2227" width="15.42578125" style="154" customWidth="1"/>
    <col min="2228" max="2228" width="32" style="154" bestFit="1" customWidth="1"/>
    <col min="2229" max="2229" width="11.42578125" style="154" customWidth="1"/>
    <col min="2230" max="2230" width="5.42578125" style="154" customWidth="1"/>
    <col min="2231" max="2231" width="5.140625" style="154" customWidth="1"/>
    <col min="2232" max="2232" width="3.28515625" style="154" customWidth="1"/>
    <col min="2233" max="2233" width="8.140625" style="154" customWidth="1"/>
    <col min="2234" max="2235" width="9" style="154" customWidth="1"/>
    <col min="2236" max="2237" width="8.140625" style="154" customWidth="1"/>
    <col min="2238" max="2238" width="7" style="154" customWidth="1"/>
    <col min="2239" max="2239" width="7.140625" style="154" customWidth="1"/>
    <col min="2240" max="2240" width="8.42578125" style="154" customWidth="1"/>
    <col min="2241" max="2241" width="1.42578125" style="154" customWidth="1"/>
    <col min="2242" max="2252" width="0" style="154" hidden="1" customWidth="1"/>
    <col min="2253" max="2253" width="4" style="154" customWidth="1"/>
    <col min="2254" max="2266" width="0" style="154" hidden="1" customWidth="1"/>
    <col min="2267" max="2267" width="5" style="154" customWidth="1"/>
    <col min="2268" max="2268" width="8.85546875" style="154"/>
    <col min="2269" max="2291" width="9.140625" style="154" customWidth="1"/>
    <col min="2292" max="2292" width="8.85546875" style="154"/>
    <col min="2293" max="2304" width="9.140625" style="154" customWidth="1"/>
    <col min="2305" max="2305" width="8.85546875" style="154"/>
    <col min="2306" max="2321" width="9.140625" style="154" customWidth="1"/>
    <col min="2322" max="2323" width="8.85546875" style="154"/>
    <col min="2324" max="2324" width="14.42578125" style="154" customWidth="1"/>
    <col min="2325" max="2325" width="5.42578125" style="154" customWidth="1"/>
    <col min="2326" max="2481" width="8.85546875" style="154"/>
    <col min="2482" max="2482" width="1.7109375" style="154" customWidth="1"/>
    <col min="2483" max="2483" width="15.42578125" style="154" customWidth="1"/>
    <col min="2484" max="2484" width="32" style="154" bestFit="1" customWidth="1"/>
    <col min="2485" max="2485" width="11.42578125" style="154" customWidth="1"/>
    <col min="2486" max="2486" width="5.42578125" style="154" customWidth="1"/>
    <col min="2487" max="2487" width="5.140625" style="154" customWidth="1"/>
    <col min="2488" max="2488" width="3.28515625" style="154" customWidth="1"/>
    <col min="2489" max="2489" width="8.140625" style="154" customWidth="1"/>
    <col min="2490" max="2491" width="9" style="154" customWidth="1"/>
    <col min="2492" max="2493" width="8.140625" style="154" customWidth="1"/>
    <col min="2494" max="2494" width="7" style="154" customWidth="1"/>
    <col min="2495" max="2495" width="7.140625" style="154" customWidth="1"/>
    <col min="2496" max="2496" width="8.42578125" style="154" customWidth="1"/>
    <col min="2497" max="2497" width="1.42578125" style="154" customWidth="1"/>
    <col min="2498" max="2508" width="0" style="154" hidden="1" customWidth="1"/>
    <col min="2509" max="2509" width="4" style="154" customWidth="1"/>
    <col min="2510" max="2522" width="0" style="154" hidden="1" customWidth="1"/>
    <col min="2523" max="2523" width="5" style="154" customWidth="1"/>
    <col min="2524" max="2524" width="8.85546875" style="154"/>
    <col min="2525" max="2547" width="9.140625" style="154" customWidth="1"/>
    <col min="2548" max="2548" width="8.85546875" style="154"/>
    <col min="2549" max="2560" width="9.140625" style="154" customWidth="1"/>
    <col min="2561" max="2561" width="8.85546875" style="154"/>
    <col min="2562" max="2577" width="9.140625" style="154" customWidth="1"/>
    <col min="2578" max="2579" width="8.85546875" style="154"/>
    <col min="2580" max="2580" width="14.42578125" style="154" customWidth="1"/>
    <col min="2581" max="2581" width="5.42578125" style="154" customWidth="1"/>
    <col min="2582" max="2737" width="8.85546875" style="154"/>
    <col min="2738" max="2738" width="1.7109375" style="154" customWidth="1"/>
    <col min="2739" max="2739" width="15.42578125" style="154" customWidth="1"/>
    <col min="2740" max="2740" width="32" style="154" bestFit="1" customWidth="1"/>
    <col min="2741" max="2741" width="11.42578125" style="154" customWidth="1"/>
    <col min="2742" max="2742" width="5.42578125" style="154" customWidth="1"/>
    <col min="2743" max="2743" width="5.140625" style="154" customWidth="1"/>
    <col min="2744" max="2744" width="3.28515625" style="154" customWidth="1"/>
    <col min="2745" max="2745" width="8.140625" style="154" customWidth="1"/>
    <col min="2746" max="2747" width="9" style="154" customWidth="1"/>
    <col min="2748" max="2749" width="8.140625" style="154" customWidth="1"/>
    <col min="2750" max="2750" width="7" style="154" customWidth="1"/>
    <col min="2751" max="2751" width="7.140625" style="154" customWidth="1"/>
    <col min="2752" max="2752" width="8.42578125" style="154" customWidth="1"/>
    <col min="2753" max="2753" width="1.42578125" style="154" customWidth="1"/>
    <col min="2754" max="2764" width="0" style="154" hidden="1" customWidth="1"/>
    <col min="2765" max="2765" width="4" style="154" customWidth="1"/>
    <col min="2766" max="2778" width="0" style="154" hidden="1" customWidth="1"/>
    <col min="2779" max="2779" width="5" style="154" customWidth="1"/>
    <col min="2780" max="2780" width="8.85546875" style="154"/>
    <col min="2781" max="2803" width="9.140625" style="154" customWidth="1"/>
    <col min="2804" max="2804" width="8.85546875" style="154"/>
    <col min="2805" max="2816" width="9.140625" style="154" customWidth="1"/>
    <col min="2817" max="2817" width="8.85546875" style="154"/>
    <col min="2818" max="2833" width="9.140625" style="154" customWidth="1"/>
    <col min="2834" max="2835" width="8.85546875" style="154"/>
    <col min="2836" max="2836" width="14.42578125" style="154" customWidth="1"/>
    <col min="2837" max="2837" width="5.42578125" style="154" customWidth="1"/>
    <col min="2838" max="2993" width="8.85546875" style="154"/>
    <col min="2994" max="2994" width="1.7109375" style="154" customWidth="1"/>
    <col min="2995" max="2995" width="15.42578125" style="154" customWidth="1"/>
    <col min="2996" max="2996" width="32" style="154" bestFit="1" customWidth="1"/>
    <col min="2997" max="2997" width="11.42578125" style="154" customWidth="1"/>
    <col min="2998" max="2998" width="5.42578125" style="154" customWidth="1"/>
    <col min="2999" max="2999" width="5.140625" style="154" customWidth="1"/>
    <col min="3000" max="3000" width="3.28515625" style="154" customWidth="1"/>
    <col min="3001" max="3001" width="8.140625" style="154" customWidth="1"/>
    <col min="3002" max="3003" width="9" style="154" customWidth="1"/>
    <col min="3004" max="3005" width="8.140625" style="154" customWidth="1"/>
    <col min="3006" max="3006" width="7" style="154" customWidth="1"/>
    <col min="3007" max="3007" width="7.140625" style="154" customWidth="1"/>
    <col min="3008" max="3008" width="8.42578125" style="154" customWidth="1"/>
    <col min="3009" max="3009" width="1.42578125" style="154" customWidth="1"/>
    <col min="3010" max="3020" width="0" style="154" hidden="1" customWidth="1"/>
    <col min="3021" max="3021" width="4" style="154" customWidth="1"/>
    <col min="3022" max="3034" width="0" style="154" hidden="1" customWidth="1"/>
    <col min="3035" max="3035" width="5" style="154" customWidth="1"/>
    <col min="3036" max="3036" width="8.85546875" style="154"/>
    <col min="3037" max="3059" width="9.140625" style="154" customWidth="1"/>
    <col min="3060" max="3060" width="8.85546875" style="154"/>
    <col min="3061" max="3072" width="9.140625" style="154" customWidth="1"/>
    <col min="3073" max="3073" width="8.85546875" style="154"/>
    <col min="3074" max="3089" width="9.140625" style="154" customWidth="1"/>
    <col min="3090" max="3091" width="8.85546875" style="154"/>
    <col min="3092" max="3092" width="14.42578125" style="154" customWidth="1"/>
    <col min="3093" max="3093" width="5.42578125" style="154" customWidth="1"/>
    <col min="3094" max="3249" width="8.85546875" style="154"/>
    <col min="3250" max="3250" width="1.7109375" style="154" customWidth="1"/>
    <col min="3251" max="3251" width="15.42578125" style="154" customWidth="1"/>
    <col min="3252" max="3252" width="32" style="154" bestFit="1" customWidth="1"/>
    <col min="3253" max="3253" width="11.42578125" style="154" customWidth="1"/>
    <col min="3254" max="3254" width="5.42578125" style="154" customWidth="1"/>
    <col min="3255" max="3255" width="5.140625" style="154" customWidth="1"/>
    <col min="3256" max="3256" width="3.28515625" style="154" customWidth="1"/>
    <col min="3257" max="3257" width="8.140625" style="154" customWidth="1"/>
    <col min="3258" max="3259" width="9" style="154" customWidth="1"/>
    <col min="3260" max="3261" width="8.140625" style="154" customWidth="1"/>
    <col min="3262" max="3262" width="7" style="154" customWidth="1"/>
    <col min="3263" max="3263" width="7.140625" style="154" customWidth="1"/>
    <col min="3264" max="3264" width="8.42578125" style="154" customWidth="1"/>
    <col min="3265" max="3265" width="1.42578125" style="154" customWidth="1"/>
    <col min="3266" max="3276" width="0" style="154" hidden="1" customWidth="1"/>
    <col min="3277" max="3277" width="4" style="154" customWidth="1"/>
    <col min="3278" max="3290" width="0" style="154" hidden="1" customWidth="1"/>
    <col min="3291" max="3291" width="5" style="154" customWidth="1"/>
    <col min="3292" max="3292" width="8.85546875" style="154"/>
    <col min="3293" max="3315" width="9.140625" style="154" customWidth="1"/>
    <col min="3316" max="3316" width="8.85546875" style="154"/>
    <col min="3317" max="3328" width="9.140625" style="154" customWidth="1"/>
    <col min="3329" max="3329" width="8.85546875" style="154"/>
    <col min="3330" max="3345" width="9.140625" style="154" customWidth="1"/>
    <col min="3346" max="3347" width="8.85546875" style="154"/>
    <col min="3348" max="3348" width="14.42578125" style="154" customWidth="1"/>
    <col min="3349" max="3349" width="5.42578125" style="154" customWidth="1"/>
    <col min="3350" max="3505" width="8.85546875" style="154"/>
    <col min="3506" max="3506" width="1.7109375" style="154" customWidth="1"/>
    <col min="3507" max="3507" width="15.42578125" style="154" customWidth="1"/>
    <col min="3508" max="3508" width="32" style="154" bestFit="1" customWidth="1"/>
    <col min="3509" max="3509" width="11.42578125" style="154" customWidth="1"/>
    <col min="3510" max="3510" width="5.42578125" style="154" customWidth="1"/>
    <col min="3511" max="3511" width="5.140625" style="154" customWidth="1"/>
    <col min="3512" max="3512" width="3.28515625" style="154" customWidth="1"/>
    <col min="3513" max="3513" width="8.140625" style="154" customWidth="1"/>
    <col min="3514" max="3515" width="9" style="154" customWidth="1"/>
    <col min="3516" max="3517" width="8.140625" style="154" customWidth="1"/>
    <col min="3518" max="3518" width="7" style="154" customWidth="1"/>
    <col min="3519" max="3519" width="7.140625" style="154" customWidth="1"/>
    <col min="3520" max="3520" width="8.42578125" style="154" customWidth="1"/>
    <col min="3521" max="3521" width="1.42578125" style="154" customWidth="1"/>
    <col min="3522" max="3532" width="0" style="154" hidden="1" customWidth="1"/>
    <col min="3533" max="3533" width="4" style="154" customWidth="1"/>
    <col min="3534" max="3546" width="0" style="154" hidden="1" customWidth="1"/>
    <col min="3547" max="3547" width="5" style="154" customWidth="1"/>
    <col min="3548" max="3548" width="8.85546875" style="154"/>
    <col min="3549" max="3571" width="9.140625" style="154" customWidth="1"/>
    <col min="3572" max="3572" width="8.85546875" style="154"/>
    <col min="3573" max="3584" width="9.140625" style="154" customWidth="1"/>
    <col min="3585" max="3585" width="8.85546875" style="154"/>
    <col min="3586" max="3601" width="9.140625" style="154" customWidth="1"/>
    <col min="3602" max="3603" width="8.85546875" style="154"/>
    <col min="3604" max="3604" width="14.42578125" style="154" customWidth="1"/>
    <col min="3605" max="3605" width="5.42578125" style="154" customWidth="1"/>
    <col min="3606" max="3761" width="8.85546875" style="154"/>
    <col min="3762" max="3762" width="1.7109375" style="154" customWidth="1"/>
    <col min="3763" max="3763" width="15.42578125" style="154" customWidth="1"/>
    <col min="3764" max="3764" width="32" style="154" bestFit="1" customWidth="1"/>
    <col min="3765" max="3765" width="11.42578125" style="154" customWidth="1"/>
    <col min="3766" max="3766" width="5.42578125" style="154" customWidth="1"/>
    <col min="3767" max="3767" width="5.140625" style="154" customWidth="1"/>
    <col min="3768" max="3768" width="3.28515625" style="154" customWidth="1"/>
    <col min="3769" max="3769" width="8.140625" style="154" customWidth="1"/>
    <col min="3770" max="3771" width="9" style="154" customWidth="1"/>
    <col min="3772" max="3773" width="8.140625" style="154" customWidth="1"/>
    <col min="3774" max="3774" width="7" style="154" customWidth="1"/>
    <col min="3775" max="3775" width="7.140625" style="154" customWidth="1"/>
    <col min="3776" max="3776" width="8.42578125" style="154" customWidth="1"/>
    <col min="3777" max="3777" width="1.42578125" style="154" customWidth="1"/>
    <col min="3778" max="3788" width="0" style="154" hidden="1" customWidth="1"/>
    <col min="3789" max="3789" width="4" style="154" customWidth="1"/>
    <col min="3790" max="3802" width="0" style="154" hidden="1" customWidth="1"/>
    <col min="3803" max="3803" width="5" style="154" customWidth="1"/>
    <col min="3804" max="3804" width="8.85546875" style="154"/>
    <col min="3805" max="3827" width="9.140625" style="154" customWidth="1"/>
    <col min="3828" max="3828" width="8.85546875" style="154"/>
    <col min="3829" max="3840" width="9.140625" style="154" customWidth="1"/>
    <col min="3841" max="3841" width="8.85546875" style="154"/>
    <col min="3842" max="3857" width="9.140625" style="154" customWidth="1"/>
    <col min="3858" max="3859" width="8.85546875" style="154"/>
    <col min="3860" max="3860" width="14.42578125" style="154" customWidth="1"/>
    <col min="3861" max="3861" width="5.42578125" style="154" customWidth="1"/>
    <col min="3862" max="4017" width="8.85546875" style="154"/>
    <col min="4018" max="4018" width="1.7109375" style="154" customWidth="1"/>
    <col min="4019" max="4019" width="15.42578125" style="154" customWidth="1"/>
    <col min="4020" max="4020" width="32" style="154" bestFit="1" customWidth="1"/>
    <col min="4021" max="4021" width="11.42578125" style="154" customWidth="1"/>
    <col min="4022" max="4022" width="5.42578125" style="154" customWidth="1"/>
    <col min="4023" max="4023" width="5.140625" style="154" customWidth="1"/>
    <col min="4024" max="4024" width="3.28515625" style="154" customWidth="1"/>
    <col min="4025" max="4025" width="8.140625" style="154" customWidth="1"/>
    <col min="4026" max="4027" width="9" style="154" customWidth="1"/>
    <col min="4028" max="4029" width="8.140625" style="154" customWidth="1"/>
    <col min="4030" max="4030" width="7" style="154" customWidth="1"/>
    <col min="4031" max="4031" width="7.140625" style="154" customWidth="1"/>
    <col min="4032" max="4032" width="8.42578125" style="154" customWidth="1"/>
    <col min="4033" max="4033" width="1.42578125" style="154" customWidth="1"/>
    <col min="4034" max="4044" width="0" style="154" hidden="1" customWidth="1"/>
    <col min="4045" max="4045" width="4" style="154" customWidth="1"/>
    <col min="4046" max="4058" width="0" style="154" hidden="1" customWidth="1"/>
    <col min="4059" max="4059" width="5" style="154" customWidth="1"/>
    <col min="4060" max="4060" width="8.85546875" style="154"/>
    <col min="4061" max="4083" width="9.140625" style="154" customWidth="1"/>
    <col min="4084" max="4084" width="8.85546875" style="154"/>
    <col min="4085" max="4096" width="9.140625" style="154" customWidth="1"/>
    <col min="4097" max="4097" width="8.85546875" style="154"/>
    <col min="4098" max="4113" width="9.140625" style="154" customWidth="1"/>
    <col min="4114" max="4115" width="8.85546875" style="154"/>
    <col min="4116" max="4116" width="14.42578125" style="154" customWidth="1"/>
    <col min="4117" max="4117" width="5.42578125" style="154" customWidth="1"/>
    <col min="4118" max="4273" width="8.85546875" style="154"/>
    <col min="4274" max="4274" width="1.7109375" style="154" customWidth="1"/>
    <col min="4275" max="4275" width="15.42578125" style="154" customWidth="1"/>
    <col min="4276" max="4276" width="32" style="154" bestFit="1" customWidth="1"/>
    <col min="4277" max="4277" width="11.42578125" style="154" customWidth="1"/>
    <col min="4278" max="4278" width="5.42578125" style="154" customWidth="1"/>
    <col min="4279" max="4279" width="5.140625" style="154" customWidth="1"/>
    <col min="4280" max="4280" width="3.28515625" style="154" customWidth="1"/>
    <col min="4281" max="4281" width="8.140625" style="154" customWidth="1"/>
    <col min="4282" max="4283" width="9" style="154" customWidth="1"/>
    <col min="4284" max="4285" width="8.140625" style="154" customWidth="1"/>
    <col min="4286" max="4286" width="7" style="154" customWidth="1"/>
    <col min="4287" max="4287" width="7.140625" style="154" customWidth="1"/>
    <col min="4288" max="4288" width="8.42578125" style="154" customWidth="1"/>
    <col min="4289" max="4289" width="1.42578125" style="154" customWidth="1"/>
    <col min="4290" max="4300" width="0" style="154" hidden="1" customWidth="1"/>
    <col min="4301" max="4301" width="4" style="154" customWidth="1"/>
    <col min="4302" max="4314" width="0" style="154" hidden="1" customWidth="1"/>
    <col min="4315" max="4315" width="5" style="154" customWidth="1"/>
    <col min="4316" max="4316" width="8.85546875" style="154"/>
    <col min="4317" max="4339" width="9.140625" style="154" customWidth="1"/>
    <col min="4340" max="4340" width="8.85546875" style="154"/>
    <col min="4341" max="4352" width="9.140625" style="154" customWidth="1"/>
    <col min="4353" max="4353" width="8.85546875" style="154"/>
    <col min="4354" max="4369" width="9.140625" style="154" customWidth="1"/>
    <col min="4370" max="4371" width="8.85546875" style="154"/>
    <col min="4372" max="4372" width="14.42578125" style="154" customWidth="1"/>
    <col min="4373" max="4373" width="5.42578125" style="154" customWidth="1"/>
    <col min="4374" max="4529" width="8.85546875" style="154"/>
    <col min="4530" max="4530" width="1.7109375" style="154" customWidth="1"/>
    <col min="4531" max="4531" width="15.42578125" style="154" customWidth="1"/>
    <col min="4532" max="4532" width="32" style="154" bestFit="1" customWidth="1"/>
    <col min="4533" max="4533" width="11.42578125" style="154" customWidth="1"/>
    <col min="4534" max="4534" width="5.42578125" style="154" customWidth="1"/>
    <col min="4535" max="4535" width="5.140625" style="154" customWidth="1"/>
    <col min="4536" max="4536" width="3.28515625" style="154" customWidth="1"/>
    <col min="4537" max="4537" width="8.140625" style="154" customWidth="1"/>
    <col min="4538" max="4539" width="9" style="154" customWidth="1"/>
    <col min="4540" max="4541" width="8.140625" style="154" customWidth="1"/>
    <col min="4542" max="4542" width="7" style="154" customWidth="1"/>
    <col min="4543" max="4543" width="7.140625" style="154" customWidth="1"/>
    <col min="4544" max="4544" width="8.42578125" style="154" customWidth="1"/>
    <col min="4545" max="4545" width="1.42578125" style="154" customWidth="1"/>
    <col min="4546" max="4556" width="0" style="154" hidden="1" customWidth="1"/>
    <col min="4557" max="4557" width="4" style="154" customWidth="1"/>
    <col min="4558" max="4570" width="0" style="154" hidden="1" customWidth="1"/>
    <col min="4571" max="4571" width="5" style="154" customWidth="1"/>
    <col min="4572" max="4572" width="8.85546875" style="154"/>
    <col min="4573" max="4595" width="9.140625" style="154" customWidth="1"/>
    <col min="4596" max="4596" width="8.85546875" style="154"/>
    <col min="4597" max="4608" width="9.140625" style="154" customWidth="1"/>
    <col min="4609" max="4609" width="8.85546875" style="154"/>
    <col min="4610" max="4625" width="9.140625" style="154" customWidth="1"/>
    <col min="4626" max="4627" width="8.85546875" style="154"/>
    <col min="4628" max="4628" width="14.42578125" style="154" customWidth="1"/>
    <col min="4629" max="4629" width="5.42578125" style="154" customWidth="1"/>
    <col min="4630" max="4785" width="8.85546875" style="154"/>
    <col min="4786" max="4786" width="1.7109375" style="154" customWidth="1"/>
    <col min="4787" max="4787" width="15.42578125" style="154" customWidth="1"/>
    <col min="4788" max="4788" width="32" style="154" bestFit="1" customWidth="1"/>
    <col min="4789" max="4789" width="11.42578125" style="154" customWidth="1"/>
    <col min="4790" max="4790" width="5.42578125" style="154" customWidth="1"/>
    <col min="4791" max="4791" width="5.140625" style="154" customWidth="1"/>
    <col min="4792" max="4792" width="3.28515625" style="154" customWidth="1"/>
    <col min="4793" max="4793" width="8.140625" style="154" customWidth="1"/>
    <col min="4794" max="4795" width="9" style="154" customWidth="1"/>
    <col min="4796" max="4797" width="8.140625" style="154" customWidth="1"/>
    <col min="4798" max="4798" width="7" style="154" customWidth="1"/>
    <col min="4799" max="4799" width="7.140625" style="154" customWidth="1"/>
    <col min="4800" max="4800" width="8.42578125" style="154" customWidth="1"/>
    <col min="4801" max="4801" width="1.42578125" style="154" customWidth="1"/>
    <col min="4802" max="4812" width="0" style="154" hidden="1" customWidth="1"/>
    <col min="4813" max="4813" width="4" style="154" customWidth="1"/>
    <col min="4814" max="4826" width="0" style="154" hidden="1" customWidth="1"/>
    <col min="4827" max="4827" width="5" style="154" customWidth="1"/>
    <col min="4828" max="4828" width="8.85546875" style="154"/>
    <col min="4829" max="4851" width="9.140625" style="154" customWidth="1"/>
    <col min="4852" max="4852" width="8.85546875" style="154"/>
    <col min="4853" max="4864" width="9.140625" style="154" customWidth="1"/>
    <col min="4865" max="4865" width="8.85546875" style="154"/>
    <col min="4866" max="4881" width="9.140625" style="154" customWidth="1"/>
    <col min="4882" max="4883" width="8.85546875" style="154"/>
    <col min="4884" max="4884" width="14.42578125" style="154" customWidth="1"/>
    <col min="4885" max="4885" width="5.42578125" style="154" customWidth="1"/>
    <col min="4886" max="5041" width="8.85546875" style="154"/>
    <col min="5042" max="5042" width="1.7109375" style="154" customWidth="1"/>
    <col min="5043" max="5043" width="15.42578125" style="154" customWidth="1"/>
    <col min="5044" max="5044" width="32" style="154" bestFit="1" customWidth="1"/>
    <col min="5045" max="5045" width="11.42578125" style="154" customWidth="1"/>
    <col min="5046" max="5046" width="5.42578125" style="154" customWidth="1"/>
    <col min="5047" max="5047" width="5.140625" style="154" customWidth="1"/>
    <col min="5048" max="5048" width="3.28515625" style="154" customWidth="1"/>
    <col min="5049" max="5049" width="8.140625" style="154" customWidth="1"/>
    <col min="5050" max="5051" width="9" style="154" customWidth="1"/>
    <col min="5052" max="5053" width="8.140625" style="154" customWidth="1"/>
    <col min="5054" max="5054" width="7" style="154" customWidth="1"/>
    <col min="5055" max="5055" width="7.140625" style="154" customWidth="1"/>
    <col min="5056" max="5056" width="8.42578125" style="154" customWidth="1"/>
    <col min="5057" max="5057" width="1.42578125" style="154" customWidth="1"/>
    <col min="5058" max="5068" width="0" style="154" hidden="1" customWidth="1"/>
    <col min="5069" max="5069" width="4" style="154" customWidth="1"/>
    <col min="5070" max="5082" width="0" style="154" hidden="1" customWidth="1"/>
    <col min="5083" max="5083" width="5" style="154" customWidth="1"/>
    <col min="5084" max="5084" width="8.85546875" style="154"/>
    <col min="5085" max="5107" width="9.140625" style="154" customWidth="1"/>
    <col min="5108" max="5108" width="8.85546875" style="154"/>
    <col min="5109" max="5120" width="9.140625" style="154" customWidth="1"/>
    <col min="5121" max="5121" width="8.85546875" style="154"/>
    <col min="5122" max="5137" width="9.140625" style="154" customWidth="1"/>
    <col min="5138" max="5139" width="8.85546875" style="154"/>
    <col min="5140" max="5140" width="14.42578125" style="154" customWidth="1"/>
    <col min="5141" max="5141" width="5.42578125" style="154" customWidth="1"/>
    <col min="5142" max="5297" width="8.85546875" style="154"/>
    <col min="5298" max="5298" width="1.7109375" style="154" customWidth="1"/>
    <col min="5299" max="5299" width="15.42578125" style="154" customWidth="1"/>
    <col min="5300" max="5300" width="32" style="154" bestFit="1" customWidth="1"/>
    <col min="5301" max="5301" width="11.42578125" style="154" customWidth="1"/>
    <col min="5302" max="5302" width="5.42578125" style="154" customWidth="1"/>
    <col min="5303" max="5303" width="5.140625" style="154" customWidth="1"/>
    <col min="5304" max="5304" width="3.28515625" style="154" customWidth="1"/>
    <col min="5305" max="5305" width="8.140625" style="154" customWidth="1"/>
    <col min="5306" max="5307" width="9" style="154" customWidth="1"/>
    <col min="5308" max="5309" width="8.140625" style="154" customWidth="1"/>
    <col min="5310" max="5310" width="7" style="154" customWidth="1"/>
    <col min="5311" max="5311" width="7.140625" style="154" customWidth="1"/>
    <col min="5312" max="5312" width="8.42578125" style="154" customWidth="1"/>
    <col min="5313" max="5313" width="1.42578125" style="154" customWidth="1"/>
    <col min="5314" max="5324" width="0" style="154" hidden="1" customWidth="1"/>
    <col min="5325" max="5325" width="4" style="154" customWidth="1"/>
    <col min="5326" max="5338" width="0" style="154" hidden="1" customWidth="1"/>
    <col min="5339" max="5339" width="5" style="154" customWidth="1"/>
    <col min="5340" max="5340" width="8.85546875" style="154"/>
    <col min="5341" max="5363" width="9.140625" style="154" customWidth="1"/>
    <col min="5364" max="5364" width="8.85546875" style="154"/>
    <col min="5365" max="5376" width="9.140625" style="154" customWidth="1"/>
    <col min="5377" max="5377" width="8.85546875" style="154"/>
    <col min="5378" max="5393" width="9.140625" style="154" customWidth="1"/>
    <col min="5394" max="5395" width="8.85546875" style="154"/>
    <col min="5396" max="5396" width="14.42578125" style="154" customWidth="1"/>
    <col min="5397" max="5397" width="5.42578125" style="154" customWidth="1"/>
    <col min="5398" max="5553" width="8.85546875" style="154"/>
    <col min="5554" max="5554" width="1.7109375" style="154" customWidth="1"/>
    <col min="5555" max="5555" width="15.42578125" style="154" customWidth="1"/>
    <col min="5556" max="5556" width="32" style="154" bestFit="1" customWidth="1"/>
    <col min="5557" max="5557" width="11.42578125" style="154" customWidth="1"/>
    <col min="5558" max="5558" width="5.42578125" style="154" customWidth="1"/>
    <col min="5559" max="5559" width="5.140625" style="154" customWidth="1"/>
    <col min="5560" max="5560" width="3.28515625" style="154" customWidth="1"/>
    <col min="5561" max="5561" width="8.140625" style="154" customWidth="1"/>
    <col min="5562" max="5563" width="9" style="154" customWidth="1"/>
    <col min="5564" max="5565" width="8.140625" style="154" customWidth="1"/>
    <col min="5566" max="5566" width="7" style="154" customWidth="1"/>
    <col min="5567" max="5567" width="7.140625" style="154" customWidth="1"/>
    <col min="5568" max="5568" width="8.42578125" style="154" customWidth="1"/>
    <col min="5569" max="5569" width="1.42578125" style="154" customWidth="1"/>
    <col min="5570" max="5580" width="0" style="154" hidden="1" customWidth="1"/>
    <col min="5581" max="5581" width="4" style="154" customWidth="1"/>
    <col min="5582" max="5594" width="0" style="154" hidden="1" customWidth="1"/>
    <col min="5595" max="5595" width="5" style="154" customWidth="1"/>
    <col min="5596" max="5596" width="8.85546875" style="154"/>
    <col min="5597" max="5619" width="9.140625" style="154" customWidth="1"/>
    <col min="5620" max="5620" width="8.85546875" style="154"/>
    <col min="5621" max="5632" width="9.140625" style="154" customWidth="1"/>
    <col min="5633" max="5633" width="8.85546875" style="154"/>
    <col min="5634" max="5649" width="9.140625" style="154" customWidth="1"/>
    <col min="5650" max="5651" width="8.85546875" style="154"/>
    <col min="5652" max="5652" width="14.42578125" style="154" customWidth="1"/>
    <col min="5653" max="5653" width="5.42578125" style="154" customWidth="1"/>
    <col min="5654" max="5809" width="8.85546875" style="154"/>
    <col min="5810" max="5810" width="1.7109375" style="154" customWidth="1"/>
    <col min="5811" max="5811" width="15.42578125" style="154" customWidth="1"/>
    <col min="5812" max="5812" width="32" style="154" bestFit="1" customWidth="1"/>
    <col min="5813" max="5813" width="11.42578125" style="154" customWidth="1"/>
    <col min="5814" max="5814" width="5.42578125" style="154" customWidth="1"/>
    <col min="5815" max="5815" width="5.140625" style="154" customWidth="1"/>
    <col min="5816" max="5816" width="3.28515625" style="154" customWidth="1"/>
    <col min="5817" max="5817" width="8.140625" style="154" customWidth="1"/>
    <col min="5818" max="5819" width="9" style="154" customWidth="1"/>
    <col min="5820" max="5821" width="8.140625" style="154" customWidth="1"/>
    <col min="5822" max="5822" width="7" style="154" customWidth="1"/>
    <col min="5823" max="5823" width="7.140625" style="154" customWidth="1"/>
    <col min="5824" max="5824" width="8.42578125" style="154" customWidth="1"/>
    <col min="5825" max="5825" width="1.42578125" style="154" customWidth="1"/>
    <col min="5826" max="5836" width="0" style="154" hidden="1" customWidth="1"/>
    <col min="5837" max="5837" width="4" style="154" customWidth="1"/>
    <col min="5838" max="5850" width="0" style="154" hidden="1" customWidth="1"/>
    <col min="5851" max="5851" width="5" style="154" customWidth="1"/>
    <col min="5852" max="5852" width="8.85546875" style="154"/>
    <col min="5853" max="5875" width="9.140625" style="154" customWidth="1"/>
    <col min="5876" max="5876" width="8.85546875" style="154"/>
    <col min="5877" max="5888" width="9.140625" style="154" customWidth="1"/>
    <col min="5889" max="5889" width="8.85546875" style="154"/>
    <col min="5890" max="5905" width="9.140625" style="154" customWidth="1"/>
    <col min="5906" max="5907" width="8.85546875" style="154"/>
    <col min="5908" max="5908" width="14.42578125" style="154" customWidth="1"/>
    <col min="5909" max="5909" width="5.42578125" style="154" customWidth="1"/>
    <col min="5910" max="6065" width="8.85546875" style="154"/>
    <col min="6066" max="6066" width="1.7109375" style="154" customWidth="1"/>
    <col min="6067" max="6067" width="15.42578125" style="154" customWidth="1"/>
    <col min="6068" max="6068" width="32" style="154" bestFit="1" customWidth="1"/>
    <col min="6069" max="6069" width="11.42578125" style="154" customWidth="1"/>
    <col min="6070" max="6070" width="5.42578125" style="154" customWidth="1"/>
    <col min="6071" max="6071" width="5.140625" style="154" customWidth="1"/>
    <col min="6072" max="6072" width="3.28515625" style="154" customWidth="1"/>
    <col min="6073" max="6073" width="8.140625" style="154" customWidth="1"/>
    <col min="6074" max="6075" width="9" style="154" customWidth="1"/>
    <col min="6076" max="6077" width="8.140625" style="154" customWidth="1"/>
    <col min="6078" max="6078" width="7" style="154" customWidth="1"/>
    <col min="6079" max="6079" width="7.140625" style="154" customWidth="1"/>
    <col min="6080" max="6080" width="8.42578125" style="154" customWidth="1"/>
    <col min="6081" max="6081" width="1.42578125" style="154" customWidth="1"/>
    <col min="6082" max="6092" width="0" style="154" hidden="1" customWidth="1"/>
    <col min="6093" max="6093" width="4" style="154" customWidth="1"/>
    <col min="6094" max="6106" width="0" style="154" hidden="1" customWidth="1"/>
    <col min="6107" max="6107" width="5" style="154" customWidth="1"/>
    <col min="6108" max="6108" width="8.85546875" style="154"/>
    <col min="6109" max="6131" width="9.140625" style="154" customWidth="1"/>
    <col min="6132" max="6132" width="8.85546875" style="154"/>
    <col min="6133" max="6144" width="9.140625" style="154" customWidth="1"/>
    <col min="6145" max="6145" width="8.85546875" style="154"/>
    <col min="6146" max="6161" width="9.140625" style="154" customWidth="1"/>
    <col min="6162" max="6163" width="8.85546875" style="154"/>
    <col min="6164" max="6164" width="14.42578125" style="154" customWidth="1"/>
    <col min="6165" max="6165" width="5.42578125" style="154" customWidth="1"/>
    <col min="6166" max="6321" width="8.85546875" style="154"/>
    <col min="6322" max="6322" width="1.7109375" style="154" customWidth="1"/>
    <col min="6323" max="6323" width="15.42578125" style="154" customWidth="1"/>
    <col min="6324" max="6324" width="32" style="154" bestFit="1" customWidth="1"/>
    <col min="6325" max="6325" width="11.42578125" style="154" customWidth="1"/>
    <col min="6326" max="6326" width="5.42578125" style="154" customWidth="1"/>
    <col min="6327" max="6327" width="5.140625" style="154" customWidth="1"/>
    <col min="6328" max="6328" width="3.28515625" style="154" customWidth="1"/>
    <col min="6329" max="6329" width="8.140625" style="154" customWidth="1"/>
    <col min="6330" max="6331" width="9" style="154" customWidth="1"/>
    <col min="6332" max="6333" width="8.140625" style="154" customWidth="1"/>
    <col min="6334" max="6334" width="7" style="154" customWidth="1"/>
    <col min="6335" max="6335" width="7.140625" style="154" customWidth="1"/>
    <col min="6336" max="6336" width="8.42578125" style="154" customWidth="1"/>
    <col min="6337" max="6337" width="1.42578125" style="154" customWidth="1"/>
    <col min="6338" max="6348" width="0" style="154" hidden="1" customWidth="1"/>
    <col min="6349" max="6349" width="4" style="154" customWidth="1"/>
    <col min="6350" max="6362" width="0" style="154" hidden="1" customWidth="1"/>
    <col min="6363" max="6363" width="5" style="154" customWidth="1"/>
    <col min="6364" max="6364" width="8.85546875" style="154"/>
    <col min="6365" max="6387" width="9.140625" style="154" customWidth="1"/>
    <col min="6388" max="6388" width="8.85546875" style="154"/>
    <col min="6389" max="6400" width="9.140625" style="154" customWidth="1"/>
    <col min="6401" max="6401" width="8.85546875" style="154"/>
    <col min="6402" max="6417" width="9.140625" style="154" customWidth="1"/>
    <col min="6418" max="6419" width="8.85546875" style="154"/>
    <col min="6420" max="6420" width="14.42578125" style="154" customWidth="1"/>
    <col min="6421" max="6421" width="5.42578125" style="154" customWidth="1"/>
    <col min="6422" max="6577" width="8.85546875" style="154"/>
    <col min="6578" max="6578" width="1.7109375" style="154" customWidth="1"/>
    <col min="6579" max="6579" width="15.42578125" style="154" customWidth="1"/>
    <col min="6580" max="6580" width="32" style="154" bestFit="1" customWidth="1"/>
    <col min="6581" max="6581" width="11.42578125" style="154" customWidth="1"/>
    <col min="6582" max="6582" width="5.42578125" style="154" customWidth="1"/>
    <col min="6583" max="6583" width="5.140625" style="154" customWidth="1"/>
    <col min="6584" max="6584" width="3.28515625" style="154" customWidth="1"/>
    <col min="6585" max="6585" width="8.140625" style="154" customWidth="1"/>
    <col min="6586" max="6587" width="9" style="154" customWidth="1"/>
    <col min="6588" max="6589" width="8.140625" style="154" customWidth="1"/>
    <col min="6590" max="6590" width="7" style="154" customWidth="1"/>
    <col min="6591" max="6591" width="7.140625" style="154" customWidth="1"/>
    <col min="6592" max="6592" width="8.42578125" style="154" customWidth="1"/>
    <col min="6593" max="6593" width="1.42578125" style="154" customWidth="1"/>
    <col min="6594" max="6604" width="0" style="154" hidden="1" customWidth="1"/>
    <col min="6605" max="6605" width="4" style="154" customWidth="1"/>
    <col min="6606" max="6618" width="0" style="154" hidden="1" customWidth="1"/>
    <col min="6619" max="6619" width="5" style="154" customWidth="1"/>
    <col min="6620" max="6620" width="8.85546875" style="154"/>
    <col min="6621" max="6643" width="9.140625" style="154" customWidth="1"/>
    <col min="6644" max="6644" width="8.85546875" style="154"/>
    <col min="6645" max="6656" width="9.140625" style="154" customWidth="1"/>
    <col min="6657" max="6657" width="8.85546875" style="154"/>
    <col min="6658" max="6673" width="9.140625" style="154" customWidth="1"/>
    <col min="6674" max="6675" width="8.85546875" style="154"/>
    <col min="6676" max="6676" width="14.42578125" style="154" customWidth="1"/>
    <col min="6677" max="6677" width="5.42578125" style="154" customWidth="1"/>
    <col min="6678" max="6833" width="8.85546875" style="154"/>
    <col min="6834" max="6834" width="1.7109375" style="154" customWidth="1"/>
    <col min="6835" max="6835" width="15.42578125" style="154" customWidth="1"/>
    <col min="6836" max="6836" width="32" style="154" bestFit="1" customWidth="1"/>
    <col min="6837" max="6837" width="11.42578125" style="154" customWidth="1"/>
    <col min="6838" max="6838" width="5.42578125" style="154" customWidth="1"/>
    <col min="6839" max="6839" width="5.140625" style="154" customWidth="1"/>
    <col min="6840" max="6840" width="3.28515625" style="154" customWidth="1"/>
    <col min="6841" max="6841" width="8.140625" style="154" customWidth="1"/>
    <col min="6842" max="6843" width="9" style="154" customWidth="1"/>
    <col min="6844" max="6845" width="8.140625" style="154" customWidth="1"/>
    <col min="6846" max="6846" width="7" style="154" customWidth="1"/>
    <col min="6847" max="6847" width="7.140625" style="154" customWidth="1"/>
    <col min="6848" max="6848" width="8.42578125" style="154" customWidth="1"/>
    <col min="6849" max="6849" width="1.42578125" style="154" customWidth="1"/>
    <col min="6850" max="6860" width="0" style="154" hidden="1" customWidth="1"/>
    <col min="6861" max="6861" width="4" style="154" customWidth="1"/>
    <col min="6862" max="6874" width="0" style="154" hidden="1" customWidth="1"/>
    <col min="6875" max="6875" width="5" style="154" customWidth="1"/>
    <col min="6876" max="6876" width="8.85546875" style="154"/>
    <col min="6877" max="6899" width="9.140625" style="154" customWidth="1"/>
    <col min="6900" max="6900" width="8.85546875" style="154"/>
    <col min="6901" max="6912" width="9.140625" style="154" customWidth="1"/>
    <col min="6913" max="6913" width="8.85546875" style="154"/>
    <col min="6914" max="6929" width="9.140625" style="154" customWidth="1"/>
    <col min="6930" max="6931" width="8.85546875" style="154"/>
    <col min="6932" max="6932" width="14.42578125" style="154" customWidth="1"/>
    <col min="6933" max="6933" width="5.42578125" style="154" customWidth="1"/>
    <col min="6934" max="7089" width="8.85546875" style="154"/>
    <col min="7090" max="7090" width="1.7109375" style="154" customWidth="1"/>
    <col min="7091" max="7091" width="15.42578125" style="154" customWidth="1"/>
    <col min="7092" max="7092" width="32" style="154" bestFit="1" customWidth="1"/>
    <col min="7093" max="7093" width="11.42578125" style="154" customWidth="1"/>
    <col min="7094" max="7094" width="5.42578125" style="154" customWidth="1"/>
    <col min="7095" max="7095" width="5.140625" style="154" customWidth="1"/>
    <col min="7096" max="7096" width="3.28515625" style="154" customWidth="1"/>
    <col min="7097" max="7097" width="8.140625" style="154" customWidth="1"/>
    <col min="7098" max="7099" width="9" style="154" customWidth="1"/>
    <col min="7100" max="7101" width="8.140625" style="154" customWidth="1"/>
    <col min="7102" max="7102" width="7" style="154" customWidth="1"/>
    <col min="7103" max="7103" width="7.140625" style="154" customWidth="1"/>
    <col min="7104" max="7104" width="8.42578125" style="154" customWidth="1"/>
    <col min="7105" max="7105" width="1.42578125" style="154" customWidth="1"/>
    <col min="7106" max="7116" width="0" style="154" hidden="1" customWidth="1"/>
    <col min="7117" max="7117" width="4" style="154" customWidth="1"/>
    <col min="7118" max="7130" width="0" style="154" hidden="1" customWidth="1"/>
    <col min="7131" max="7131" width="5" style="154" customWidth="1"/>
    <col min="7132" max="7132" width="8.85546875" style="154"/>
    <col min="7133" max="7155" width="9.140625" style="154" customWidth="1"/>
    <col min="7156" max="7156" width="8.85546875" style="154"/>
    <col min="7157" max="7168" width="9.140625" style="154" customWidth="1"/>
    <col min="7169" max="7169" width="8.85546875" style="154"/>
    <col min="7170" max="7185" width="9.140625" style="154" customWidth="1"/>
    <col min="7186" max="7187" width="8.85546875" style="154"/>
    <col min="7188" max="7188" width="14.42578125" style="154" customWidth="1"/>
    <col min="7189" max="7189" width="5.42578125" style="154" customWidth="1"/>
    <col min="7190" max="7345" width="8.85546875" style="154"/>
    <col min="7346" max="7346" width="1.7109375" style="154" customWidth="1"/>
    <col min="7347" max="7347" width="15.42578125" style="154" customWidth="1"/>
    <col min="7348" max="7348" width="32" style="154" bestFit="1" customWidth="1"/>
    <col min="7349" max="7349" width="11.42578125" style="154" customWidth="1"/>
    <col min="7350" max="7350" width="5.42578125" style="154" customWidth="1"/>
    <col min="7351" max="7351" width="5.140625" style="154" customWidth="1"/>
    <col min="7352" max="7352" width="3.28515625" style="154" customWidth="1"/>
    <col min="7353" max="7353" width="8.140625" style="154" customWidth="1"/>
    <col min="7354" max="7355" width="9" style="154" customWidth="1"/>
    <col min="7356" max="7357" width="8.140625" style="154" customWidth="1"/>
    <col min="7358" max="7358" width="7" style="154" customWidth="1"/>
    <col min="7359" max="7359" width="7.140625" style="154" customWidth="1"/>
    <col min="7360" max="7360" width="8.42578125" style="154" customWidth="1"/>
    <col min="7361" max="7361" width="1.42578125" style="154" customWidth="1"/>
    <col min="7362" max="7372" width="0" style="154" hidden="1" customWidth="1"/>
    <col min="7373" max="7373" width="4" style="154" customWidth="1"/>
    <col min="7374" max="7386" width="0" style="154" hidden="1" customWidth="1"/>
    <col min="7387" max="7387" width="5" style="154" customWidth="1"/>
    <col min="7388" max="7388" width="8.85546875" style="154"/>
    <col min="7389" max="7411" width="9.140625" style="154" customWidth="1"/>
    <col min="7412" max="7412" width="8.85546875" style="154"/>
    <col min="7413" max="7424" width="9.140625" style="154" customWidth="1"/>
    <col min="7425" max="7425" width="8.85546875" style="154"/>
    <col min="7426" max="7441" width="9.140625" style="154" customWidth="1"/>
    <col min="7442" max="7443" width="8.85546875" style="154"/>
    <col min="7444" max="7444" width="14.42578125" style="154" customWidth="1"/>
    <col min="7445" max="7445" width="5.42578125" style="154" customWidth="1"/>
    <col min="7446" max="7601" width="8.85546875" style="154"/>
    <col min="7602" max="7602" width="1.7109375" style="154" customWidth="1"/>
    <col min="7603" max="7603" width="15.42578125" style="154" customWidth="1"/>
    <col min="7604" max="7604" width="32" style="154" bestFit="1" customWidth="1"/>
    <col min="7605" max="7605" width="11.42578125" style="154" customWidth="1"/>
    <col min="7606" max="7606" width="5.42578125" style="154" customWidth="1"/>
    <col min="7607" max="7607" width="5.140625" style="154" customWidth="1"/>
    <col min="7608" max="7608" width="3.28515625" style="154" customWidth="1"/>
    <col min="7609" max="7609" width="8.140625" style="154" customWidth="1"/>
    <col min="7610" max="7611" width="9" style="154" customWidth="1"/>
    <col min="7612" max="7613" width="8.140625" style="154" customWidth="1"/>
    <col min="7614" max="7614" width="7" style="154" customWidth="1"/>
    <col min="7615" max="7615" width="7.140625" style="154" customWidth="1"/>
    <col min="7616" max="7616" width="8.42578125" style="154" customWidth="1"/>
    <col min="7617" max="7617" width="1.42578125" style="154" customWidth="1"/>
    <col min="7618" max="7628" width="0" style="154" hidden="1" customWidth="1"/>
    <col min="7629" max="7629" width="4" style="154" customWidth="1"/>
    <col min="7630" max="7642" width="0" style="154" hidden="1" customWidth="1"/>
    <col min="7643" max="7643" width="5" style="154" customWidth="1"/>
    <col min="7644" max="7644" width="8.85546875" style="154"/>
    <col min="7645" max="7667" width="9.140625" style="154" customWidth="1"/>
    <col min="7668" max="7668" width="8.85546875" style="154"/>
    <col min="7669" max="7680" width="9.140625" style="154" customWidth="1"/>
    <col min="7681" max="7681" width="8.85546875" style="154"/>
    <col min="7682" max="7697" width="9.140625" style="154" customWidth="1"/>
    <col min="7698" max="7699" width="8.85546875" style="154"/>
    <col min="7700" max="7700" width="14.42578125" style="154" customWidth="1"/>
    <col min="7701" max="7701" width="5.42578125" style="154" customWidth="1"/>
    <col min="7702" max="7857" width="8.85546875" style="154"/>
    <col min="7858" max="7858" width="1.7109375" style="154" customWidth="1"/>
    <col min="7859" max="7859" width="15.42578125" style="154" customWidth="1"/>
    <col min="7860" max="7860" width="32" style="154" bestFit="1" customWidth="1"/>
    <col min="7861" max="7861" width="11.42578125" style="154" customWidth="1"/>
    <col min="7862" max="7862" width="5.42578125" style="154" customWidth="1"/>
    <col min="7863" max="7863" width="5.140625" style="154" customWidth="1"/>
    <col min="7864" max="7864" width="3.28515625" style="154" customWidth="1"/>
    <col min="7865" max="7865" width="8.140625" style="154" customWidth="1"/>
    <col min="7866" max="7867" width="9" style="154" customWidth="1"/>
    <col min="7868" max="7869" width="8.140625" style="154" customWidth="1"/>
    <col min="7870" max="7870" width="7" style="154" customWidth="1"/>
    <col min="7871" max="7871" width="7.140625" style="154" customWidth="1"/>
    <col min="7872" max="7872" width="8.42578125" style="154" customWidth="1"/>
    <col min="7873" max="7873" width="1.42578125" style="154" customWidth="1"/>
    <col min="7874" max="7884" width="0" style="154" hidden="1" customWidth="1"/>
    <col min="7885" max="7885" width="4" style="154" customWidth="1"/>
    <col min="7886" max="7898" width="0" style="154" hidden="1" customWidth="1"/>
    <col min="7899" max="7899" width="5" style="154" customWidth="1"/>
    <col min="7900" max="7900" width="8.85546875" style="154"/>
    <col min="7901" max="7923" width="9.140625" style="154" customWidth="1"/>
    <col min="7924" max="7924" width="8.85546875" style="154"/>
    <col min="7925" max="7936" width="9.140625" style="154" customWidth="1"/>
    <col min="7937" max="7937" width="8.85546875" style="154"/>
    <col min="7938" max="7953" width="9.140625" style="154" customWidth="1"/>
    <col min="7954" max="7955" width="8.85546875" style="154"/>
    <col min="7956" max="7956" width="14.42578125" style="154" customWidth="1"/>
    <col min="7957" max="7957" width="5.42578125" style="154" customWidth="1"/>
    <col min="7958" max="8113" width="8.85546875" style="154"/>
    <col min="8114" max="8114" width="1.7109375" style="154" customWidth="1"/>
    <col min="8115" max="8115" width="15.42578125" style="154" customWidth="1"/>
    <col min="8116" max="8116" width="32" style="154" bestFit="1" customWidth="1"/>
    <col min="8117" max="8117" width="11.42578125" style="154" customWidth="1"/>
    <col min="8118" max="8118" width="5.42578125" style="154" customWidth="1"/>
    <col min="8119" max="8119" width="5.140625" style="154" customWidth="1"/>
    <col min="8120" max="8120" width="3.28515625" style="154" customWidth="1"/>
    <col min="8121" max="8121" width="8.140625" style="154" customWidth="1"/>
    <col min="8122" max="8123" width="9" style="154" customWidth="1"/>
    <col min="8124" max="8125" width="8.140625" style="154" customWidth="1"/>
    <col min="8126" max="8126" width="7" style="154" customWidth="1"/>
    <col min="8127" max="8127" width="7.140625" style="154" customWidth="1"/>
    <col min="8128" max="8128" width="8.42578125" style="154" customWidth="1"/>
    <col min="8129" max="8129" width="1.42578125" style="154" customWidth="1"/>
    <col min="8130" max="8140" width="0" style="154" hidden="1" customWidth="1"/>
    <col min="8141" max="8141" width="4" style="154" customWidth="1"/>
    <col min="8142" max="8154" width="0" style="154" hidden="1" customWidth="1"/>
    <col min="8155" max="8155" width="5" style="154" customWidth="1"/>
    <col min="8156" max="8156" width="8.85546875" style="154"/>
    <col min="8157" max="8179" width="9.140625" style="154" customWidth="1"/>
    <col min="8180" max="8180" width="8.85546875" style="154"/>
    <col min="8181" max="8192" width="9.140625" style="154" customWidth="1"/>
    <col min="8193" max="8193" width="8.85546875" style="154"/>
    <col min="8194" max="8209" width="9.140625" style="154" customWidth="1"/>
    <col min="8210" max="8211" width="8.85546875" style="154"/>
    <col min="8212" max="8212" width="14.42578125" style="154" customWidth="1"/>
    <col min="8213" max="8213" width="5.42578125" style="154" customWidth="1"/>
    <col min="8214" max="8369" width="8.85546875" style="154"/>
    <col min="8370" max="8370" width="1.7109375" style="154" customWidth="1"/>
    <col min="8371" max="8371" width="15.42578125" style="154" customWidth="1"/>
    <col min="8372" max="8372" width="32" style="154" bestFit="1" customWidth="1"/>
    <col min="8373" max="8373" width="11.42578125" style="154" customWidth="1"/>
    <col min="8374" max="8374" width="5.42578125" style="154" customWidth="1"/>
    <col min="8375" max="8375" width="5.140625" style="154" customWidth="1"/>
    <col min="8376" max="8376" width="3.28515625" style="154" customWidth="1"/>
    <col min="8377" max="8377" width="8.140625" style="154" customWidth="1"/>
    <col min="8378" max="8379" width="9" style="154" customWidth="1"/>
    <col min="8380" max="8381" width="8.140625" style="154" customWidth="1"/>
    <col min="8382" max="8382" width="7" style="154" customWidth="1"/>
    <col min="8383" max="8383" width="7.140625" style="154" customWidth="1"/>
    <col min="8384" max="8384" width="8.42578125" style="154" customWidth="1"/>
    <col min="8385" max="8385" width="1.42578125" style="154" customWidth="1"/>
    <col min="8386" max="8396" width="0" style="154" hidden="1" customWidth="1"/>
    <col min="8397" max="8397" width="4" style="154" customWidth="1"/>
    <col min="8398" max="8410" width="0" style="154" hidden="1" customWidth="1"/>
    <col min="8411" max="8411" width="5" style="154" customWidth="1"/>
    <col min="8412" max="8412" width="8.85546875" style="154"/>
    <col min="8413" max="8435" width="9.140625" style="154" customWidth="1"/>
    <col min="8436" max="8436" width="8.85546875" style="154"/>
    <col min="8437" max="8448" width="9.140625" style="154" customWidth="1"/>
    <col min="8449" max="8449" width="8.85546875" style="154"/>
    <col min="8450" max="8465" width="9.140625" style="154" customWidth="1"/>
    <col min="8466" max="8467" width="8.85546875" style="154"/>
    <col min="8468" max="8468" width="14.42578125" style="154" customWidth="1"/>
    <col min="8469" max="8469" width="5.42578125" style="154" customWidth="1"/>
    <col min="8470" max="8625" width="8.85546875" style="154"/>
    <col min="8626" max="8626" width="1.7109375" style="154" customWidth="1"/>
    <col min="8627" max="8627" width="15.42578125" style="154" customWidth="1"/>
    <col min="8628" max="8628" width="32" style="154" bestFit="1" customWidth="1"/>
    <col min="8629" max="8629" width="11.42578125" style="154" customWidth="1"/>
    <col min="8630" max="8630" width="5.42578125" style="154" customWidth="1"/>
    <col min="8631" max="8631" width="5.140625" style="154" customWidth="1"/>
    <col min="8632" max="8632" width="3.28515625" style="154" customWidth="1"/>
    <col min="8633" max="8633" width="8.140625" style="154" customWidth="1"/>
    <col min="8634" max="8635" width="9" style="154" customWidth="1"/>
    <col min="8636" max="8637" width="8.140625" style="154" customWidth="1"/>
    <col min="8638" max="8638" width="7" style="154" customWidth="1"/>
    <col min="8639" max="8639" width="7.140625" style="154" customWidth="1"/>
    <col min="8640" max="8640" width="8.42578125" style="154" customWidth="1"/>
    <col min="8641" max="8641" width="1.42578125" style="154" customWidth="1"/>
    <col min="8642" max="8652" width="0" style="154" hidden="1" customWidth="1"/>
    <col min="8653" max="8653" width="4" style="154" customWidth="1"/>
    <col min="8654" max="8666" width="0" style="154" hidden="1" customWidth="1"/>
    <col min="8667" max="8667" width="5" style="154" customWidth="1"/>
    <col min="8668" max="8668" width="8.85546875" style="154"/>
    <col min="8669" max="8691" width="9.140625" style="154" customWidth="1"/>
    <col min="8692" max="8692" width="8.85546875" style="154"/>
    <col min="8693" max="8704" width="9.140625" style="154" customWidth="1"/>
    <col min="8705" max="8705" width="8.85546875" style="154"/>
    <col min="8706" max="8721" width="9.140625" style="154" customWidth="1"/>
    <col min="8722" max="8723" width="8.85546875" style="154"/>
    <col min="8724" max="8724" width="14.42578125" style="154" customWidth="1"/>
    <col min="8725" max="8725" width="5.42578125" style="154" customWidth="1"/>
    <col min="8726" max="8881" width="8.85546875" style="154"/>
    <col min="8882" max="8882" width="1.7109375" style="154" customWidth="1"/>
    <col min="8883" max="8883" width="15.42578125" style="154" customWidth="1"/>
    <col min="8884" max="8884" width="32" style="154" bestFit="1" customWidth="1"/>
    <col min="8885" max="8885" width="11.42578125" style="154" customWidth="1"/>
    <col min="8886" max="8886" width="5.42578125" style="154" customWidth="1"/>
    <col min="8887" max="8887" width="5.140625" style="154" customWidth="1"/>
    <col min="8888" max="8888" width="3.28515625" style="154" customWidth="1"/>
    <col min="8889" max="8889" width="8.140625" style="154" customWidth="1"/>
    <col min="8890" max="8891" width="9" style="154" customWidth="1"/>
    <col min="8892" max="8893" width="8.140625" style="154" customWidth="1"/>
    <col min="8894" max="8894" width="7" style="154" customWidth="1"/>
    <col min="8895" max="8895" width="7.140625" style="154" customWidth="1"/>
    <col min="8896" max="8896" width="8.42578125" style="154" customWidth="1"/>
    <col min="8897" max="8897" width="1.42578125" style="154" customWidth="1"/>
    <col min="8898" max="8908" width="0" style="154" hidden="1" customWidth="1"/>
    <col min="8909" max="8909" width="4" style="154" customWidth="1"/>
    <col min="8910" max="8922" width="0" style="154" hidden="1" customWidth="1"/>
    <col min="8923" max="8923" width="5" style="154" customWidth="1"/>
    <col min="8924" max="8924" width="8.85546875" style="154"/>
    <col min="8925" max="8947" width="9.140625" style="154" customWidth="1"/>
    <col min="8948" max="8948" width="8.85546875" style="154"/>
    <col min="8949" max="8960" width="9.140625" style="154" customWidth="1"/>
    <col min="8961" max="8961" width="8.85546875" style="154"/>
    <col min="8962" max="8977" width="9.140625" style="154" customWidth="1"/>
    <col min="8978" max="8979" width="8.85546875" style="154"/>
    <col min="8980" max="8980" width="14.42578125" style="154" customWidth="1"/>
    <col min="8981" max="8981" width="5.42578125" style="154" customWidth="1"/>
    <col min="8982" max="9137" width="8.85546875" style="154"/>
    <col min="9138" max="9138" width="1.7109375" style="154" customWidth="1"/>
    <col min="9139" max="9139" width="15.42578125" style="154" customWidth="1"/>
    <col min="9140" max="9140" width="32" style="154" bestFit="1" customWidth="1"/>
    <col min="9141" max="9141" width="11.42578125" style="154" customWidth="1"/>
    <col min="9142" max="9142" width="5.42578125" style="154" customWidth="1"/>
    <col min="9143" max="9143" width="5.140625" style="154" customWidth="1"/>
    <col min="9144" max="9144" width="3.28515625" style="154" customWidth="1"/>
    <col min="9145" max="9145" width="8.140625" style="154" customWidth="1"/>
    <col min="9146" max="9147" width="9" style="154" customWidth="1"/>
    <col min="9148" max="9149" width="8.140625" style="154" customWidth="1"/>
    <col min="9150" max="9150" width="7" style="154" customWidth="1"/>
    <col min="9151" max="9151" width="7.140625" style="154" customWidth="1"/>
    <col min="9152" max="9152" width="8.42578125" style="154" customWidth="1"/>
    <col min="9153" max="9153" width="1.42578125" style="154" customWidth="1"/>
    <col min="9154" max="9164" width="0" style="154" hidden="1" customWidth="1"/>
    <col min="9165" max="9165" width="4" style="154" customWidth="1"/>
    <col min="9166" max="9178" width="0" style="154" hidden="1" customWidth="1"/>
    <col min="9179" max="9179" width="5" style="154" customWidth="1"/>
    <col min="9180" max="9180" width="8.85546875" style="154"/>
    <col min="9181" max="9203" width="9.140625" style="154" customWidth="1"/>
    <col min="9204" max="9204" width="8.85546875" style="154"/>
    <col min="9205" max="9216" width="9.140625" style="154" customWidth="1"/>
    <col min="9217" max="9217" width="8.85546875" style="154"/>
    <col min="9218" max="9233" width="9.140625" style="154" customWidth="1"/>
    <col min="9234" max="9235" width="8.85546875" style="154"/>
    <col min="9236" max="9236" width="14.42578125" style="154" customWidth="1"/>
    <col min="9237" max="9237" width="5.42578125" style="154" customWidth="1"/>
    <col min="9238" max="9393" width="8.85546875" style="154"/>
    <col min="9394" max="9394" width="1.7109375" style="154" customWidth="1"/>
    <col min="9395" max="9395" width="15.42578125" style="154" customWidth="1"/>
    <col min="9396" max="9396" width="32" style="154" bestFit="1" customWidth="1"/>
    <col min="9397" max="9397" width="11.42578125" style="154" customWidth="1"/>
    <col min="9398" max="9398" width="5.42578125" style="154" customWidth="1"/>
    <col min="9399" max="9399" width="5.140625" style="154" customWidth="1"/>
    <col min="9400" max="9400" width="3.28515625" style="154" customWidth="1"/>
    <col min="9401" max="9401" width="8.140625" style="154" customWidth="1"/>
    <col min="9402" max="9403" width="9" style="154" customWidth="1"/>
    <col min="9404" max="9405" width="8.140625" style="154" customWidth="1"/>
    <col min="9406" max="9406" width="7" style="154" customWidth="1"/>
    <col min="9407" max="9407" width="7.140625" style="154" customWidth="1"/>
    <col min="9408" max="9408" width="8.42578125" style="154" customWidth="1"/>
    <col min="9409" max="9409" width="1.42578125" style="154" customWidth="1"/>
    <col min="9410" max="9420" width="0" style="154" hidden="1" customWidth="1"/>
    <col min="9421" max="9421" width="4" style="154" customWidth="1"/>
    <col min="9422" max="9434" width="0" style="154" hidden="1" customWidth="1"/>
    <col min="9435" max="9435" width="5" style="154" customWidth="1"/>
    <col min="9436" max="9436" width="8.85546875" style="154"/>
    <col min="9437" max="9459" width="9.140625" style="154" customWidth="1"/>
    <col min="9460" max="9460" width="8.85546875" style="154"/>
    <col min="9461" max="9472" width="9.140625" style="154" customWidth="1"/>
    <col min="9473" max="9473" width="8.85546875" style="154"/>
    <col min="9474" max="9489" width="9.140625" style="154" customWidth="1"/>
    <col min="9490" max="9491" width="8.85546875" style="154"/>
    <col min="9492" max="9492" width="14.42578125" style="154" customWidth="1"/>
    <col min="9493" max="9493" width="5.42578125" style="154" customWidth="1"/>
    <col min="9494" max="9649" width="8.85546875" style="154"/>
    <col min="9650" max="9650" width="1.7109375" style="154" customWidth="1"/>
    <col min="9651" max="9651" width="15.42578125" style="154" customWidth="1"/>
    <col min="9652" max="9652" width="32" style="154" bestFit="1" customWidth="1"/>
    <col min="9653" max="9653" width="11.42578125" style="154" customWidth="1"/>
    <col min="9654" max="9654" width="5.42578125" style="154" customWidth="1"/>
    <col min="9655" max="9655" width="5.140625" style="154" customWidth="1"/>
    <col min="9656" max="9656" width="3.28515625" style="154" customWidth="1"/>
    <col min="9657" max="9657" width="8.140625" style="154" customWidth="1"/>
    <col min="9658" max="9659" width="9" style="154" customWidth="1"/>
    <col min="9660" max="9661" width="8.140625" style="154" customWidth="1"/>
    <col min="9662" max="9662" width="7" style="154" customWidth="1"/>
    <col min="9663" max="9663" width="7.140625" style="154" customWidth="1"/>
    <col min="9664" max="9664" width="8.42578125" style="154" customWidth="1"/>
    <col min="9665" max="9665" width="1.42578125" style="154" customWidth="1"/>
    <col min="9666" max="9676" width="0" style="154" hidden="1" customWidth="1"/>
    <col min="9677" max="9677" width="4" style="154" customWidth="1"/>
    <col min="9678" max="9690" width="0" style="154" hidden="1" customWidth="1"/>
    <col min="9691" max="9691" width="5" style="154" customWidth="1"/>
    <col min="9692" max="9692" width="8.85546875" style="154"/>
    <col min="9693" max="9715" width="9.140625" style="154" customWidth="1"/>
    <col min="9716" max="9716" width="8.85546875" style="154"/>
    <col min="9717" max="9728" width="9.140625" style="154" customWidth="1"/>
    <col min="9729" max="9729" width="8.85546875" style="154"/>
    <col min="9730" max="9745" width="9.140625" style="154" customWidth="1"/>
    <col min="9746" max="9747" width="8.85546875" style="154"/>
    <col min="9748" max="9748" width="14.42578125" style="154" customWidth="1"/>
    <col min="9749" max="9749" width="5.42578125" style="154" customWidth="1"/>
    <col min="9750" max="9905" width="8.85546875" style="154"/>
    <col min="9906" max="9906" width="1.7109375" style="154" customWidth="1"/>
    <col min="9907" max="9907" width="15.42578125" style="154" customWidth="1"/>
    <col min="9908" max="9908" width="32" style="154" bestFit="1" customWidth="1"/>
    <col min="9909" max="9909" width="11.42578125" style="154" customWidth="1"/>
    <col min="9910" max="9910" width="5.42578125" style="154" customWidth="1"/>
    <col min="9911" max="9911" width="5.140625" style="154" customWidth="1"/>
    <col min="9912" max="9912" width="3.28515625" style="154" customWidth="1"/>
    <col min="9913" max="9913" width="8.140625" style="154" customWidth="1"/>
    <col min="9914" max="9915" width="9" style="154" customWidth="1"/>
    <col min="9916" max="9917" width="8.140625" style="154" customWidth="1"/>
    <col min="9918" max="9918" width="7" style="154" customWidth="1"/>
    <col min="9919" max="9919" width="7.140625" style="154" customWidth="1"/>
    <col min="9920" max="9920" width="8.42578125" style="154" customWidth="1"/>
    <col min="9921" max="9921" width="1.42578125" style="154" customWidth="1"/>
    <col min="9922" max="9932" width="0" style="154" hidden="1" customWidth="1"/>
    <col min="9933" max="9933" width="4" style="154" customWidth="1"/>
    <col min="9934" max="9946" width="0" style="154" hidden="1" customWidth="1"/>
    <col min="9947" max="9947" width="5" style="154" customWidth="1"/>
    <col min="9948" max="9948" width="8.85546875" style="154"/>
    <col min="9949" max="9971" width="9.140625" style="154" customWidth="1"/>
    <col min="9972" max="9972" width="8.85546875" style="154"/>
    <col min="9973" max="9984" width="9.140625" style="154" customWidth="1"/>
    <col min="9985" max="9985" width="8.85546875" style="154"/>
    <col min="9986" max="10001" width="9.140625" style="154" customWidth="1"/>
    <col min="10002" max="10003" width="8.85546875" style="154"/>
    <col min="10004" max="10004" width="14.42578125" style="154" customWidth="1"/>
    <col min="10005" max="10005" width="5.42578125" style="154" customWidth="1"/>
    <col min="10006" max="10161" width="8.85546875" style="154"/>
    <col min="10162" max="10162" width="1.7109375" style="154" customWidth="1"/>
    <col min="10163" max="10163" width="15.42578125" style="154" customWidth="1"/>
    <col min="10164" max="10164" width="32" style="154" bestFit="1" customWidth="1"/>
    <col min="10165" max="10165" width="11.42578125" style="154" customWidth="1"/>
    <col min="10166" max="10166" width="5.42578125" style="154" customWidth="1"/>
    <col min="10167" max="10167" width="5.140625" style="154" customWidth="1"/>
    <col min="10168" max="10168" width="3.28515625" style="154" customWidth="1"/>
    <col min="10169" max="10169" width="8.140625" style="154" customWidth="1"/>
    <col min="10170" max="10171" width="9" style="154" customWidth="1"/>
    <col min="10172" max="10173" width="8.140625" style="154" customWidth="1"/>
    <col min="10174" max="10174" width="7" style="154" customWidth="1"/>
    <col min="10175" max="10175" width="7.140625" style="154" customWidth="1"/>
    <col min="10176" max="10176" width="8.42578125" style="154" customWidth="1"/>
    <col min="10177" max="10177" width="1.42578125" style="154" customWidth="1"/>
    <col min="10178" max="10188" width="0" style="154" hidden="1" customWidth="1"/>
    <col min="10189" max="10189" width="4" style="154" customWidth="1"/>
    <col min="10190" max="10202" width="0" style="154" hidden="1" customWidth="1"/>
    <col min="10203" max="10203" width="5" style="154" customWidth="1"/>
    <col min="10204" max="10204" width="8.85546875" style="154"/>
    <col min="10205" max="10227" width="9.140625" style="154" customWidth="1"/>
    <col min="10228" max="10228" width="8.85546875" style="154"/>
    <col min="10229" max="10240" width="9.140625" style="154" customWidth="1"/>
    <col min="10241" max="10241" width="8.85546875" style="154"/>
    <col min="10242" max="10257" width="9.140625" style="154" customWidth="1"/>
    <col min="10258" max="10259" width="8.85546875" style="154"/>
    <col min="10260" max="10260" width="14.42578125" style="154" customWidth="1"/>
    <col min="10261" max="10261" width="5.42578125" style="154" customWidth="1"/>
    <col min="10262" max="10417" width="8.85546875" style="154"/>
    <col min="10418" max="10418" width="1.7109375" style="154" customWidth="1"/>
    <col min="10419" max="10419" width="15.42578125" style="154" customWidth="1"/>
    <col min="10420" max="10420" width="32" style="154" bestFit="1" customWidth="1"/>
    <col min="10421" max="10421" width="11.42578125" style="154" customWidth="1"/>
    <col min="10422" max="10422" width="5.42578125" style="154" customWidth="1"/>
    <col min="10423" max="10423" width="5.140625" style="154" customWidth="1"/>
    <col min="10424" max="10424" width="3.28515625" style="154" customWidth="1"/>
    <col min="10425" max="10425" width="8.140625" style="154" customWidth="1"/>
    <col min="10426" max="10427" width="9" style="154" customWidth="1"/>
    <col min="10428" max="10429" width="8.140625" style="154" customWidth="1"/>
    <col min="10430" max="10430" width="7" style="154" customWidth="1"/>
    <col min="10431" max="10431" width="7.140625" style="154" customWidth="1"/>
    <col min="10432" max="10432" width="8.42578125" style="154" customWidth="1"/>
    <col min="10433" max="10433" width="1.42578125" style="154" customWidth="1"/>
    <col min="10434" max="10444" width="0" style="154" hidden="1" customWidth="1"/>
    <col min="10445" max="10445" width="4" style="154" customWidth="1"/>
    <col min="10446" max="10458" width="0" style="154" hidden="1" customWidth="1"/>
    <col min="10459" max="10459" width="5" style="154" customWidth="1"/>
    <col min="10460" max="10460" width="8.85546875" style="154"/>
    <col min="10461" max="10483" width="9.140625" style="154" customWidth="1"/>
    <col min="10484" max="10484" width="8.85546875" style="154"/>
    <col min="10485" max="10496" width="9.140625" style="154" customWidth="1"/>
    <col min="10497" max="10497" width="8.85546875" style="154"/>
    <col min="10498" max="10513" width="9.140625" style="154" customWidth="1"/>
    <col min="10514" max="10515" width="8.85546875" style="154"/>
    <col min="10516" max="10516" width="14.42578125" style="154" customWidth="1"/>
    <col min="10517" max="10517" width="5.42578125" style="154" customWidth="1"/>
    <col min="10518" max="10673" width="8.85546875" style="154"/>
    <col min="10674" max="10674" width="1.7109375" style="154" customWidth="1"/>
    <col min="10675" max="10675" width="15.42578125" style="154" customWidth="1"/>
    <col min="10676" max="10676" width="32" style="154" bestFit="1" customWidth="1"/>
    <col min="10677" max="10677" width="11.42578125" style="154" customWidth="1"/>
    <col min="10678" max="10678" width="5.42578125" style="154" customWidth="1"/>
    <col min="10679" max="10679" width="5.140625" style="154" customWidth="1"/>
    <col min="10680" max="10680" width="3.28515625" style="154" customWidth="1"/>
    <col min="10681" max="10681" width="8.140625" style="154" customWidth="1"/>
    <col min="10682" max="10683" width="9" style="154" customWidth="1"/>
    <col min="10684" max="10685" width="8.140625" style="154" customWidth="1"/>
    <col min="10686" max="10686" width="7" style="154" customWidth="1"/>
    <col min="10687" max="10687" width="7.140625" style="154" customWidth="1"/>
    <col min="10688" max="10688" width="8.42578125" style="154" customWidth="1"/>
    <col min="10689" max="10689" width="1.42578125" style="154" customWidth="1"/>
    <col min="10690" max="10700" width="0" style="154" hidden="1" customWidth="1"/>
    <col min="10701" max="10701" width="4" style="154" customWidth="1"/>
    <col min="10702" max="10714" width="0" style="154" hidden="1" customWidth="1"/>
    <col min="10715" max="10715" width="5" style="154" customWidth="1"/>
    <col min="10716" max="10716" width="8.85546875" style="154"/>
    <col min="10717" max="10739" width="9.140625" style="154" customWidth="1"/>
    <col min="10740" max="10740" width="8.85546875" style="154"/>
    <col min="10741" max="10752" width="9.140625" style="154" customWidth="1"/>
    <col min="10753" max="10753" width="8.85546875" style="154"/>
    <col min="10754" max="10769" width="9.140625" style="154" customWidth="1"/>
    <col min="10770" max="10771" width="8.85546875" style="154"/>
    <col min="10772" max="10772" width="14.42578125" style="154" customWidth="1"/>
    <col min="10773" max="10773" width="5.42578125" style="154" customWidth="1"/>
    <col min="10774" max="10929" width="8.85546875" style="154"/>
    <col min="10930" max="10930" width="1.7109375" style="154" customWidth="1"/>
    <col min="10931" max="10931" width="15.42578125" style="154" customWidth="1"/>
    <col min="10932" max="10932" width="32" style="154" bestFit="1" customWidth="1"/>
    <col min="10933" max="10933" width="11.42578125" style="154" customWidth="1"/>
    <col min="10934" max="10934" width="5.42578125" style="154" customWidth="1"/>
    <col min="10935" max="10935" width="5.140625" style="154" customWidth="1"/>
    <col min="10936" max="10936" width="3.28515625" style="154" customWidth="1"/>
    <col min="10937" max="10937" width="8.140625" style="154" customWidth="1"/>
    <col min="10938" max="10939" width="9" style="154" customWidth="1"/>
    <col min="10940" max="10941" width="8.140625" style="154" customWidth="1"/>
    <col min="10942" max="10942" width="7" style="154" customWidth="1"/>
    <col min="10943" max="10943" width="7.140625" style="154" customWidth="1"/>
    <col min="10944" max="10944" width="8.42578125" style="154" customWidth="1"/>
    <col min="10945" max="10945" width="1.42578125" style="154" customWidth="1"/>
    <col min="10946" max="10956" width="0" style="154" hidden="1" customWidth="1"/>
    <col min="10957" max="10957" width="4" style="154" customWidth="1"/>
    <col min="10958" max="10970" width="0" style="154" hidden="1" customWidth="1"/>
    <col min="10971" max="10971" width="5" style="154" customWidth="1"/>
    <col min="10972" max="10972" width="8.85546875" style="154"/>
    <col min="10973" max="10995" width="9.140625" style="154" customWidth="1"/>
    <col min="10996" max="10996" width="8.85546875" style="154"/>
    <col min="10997" max="11008" width="9.140625" style="154" customWidth="1"/>
    <col min="11009" max="11009" width="8.85546875" style="154"/>
    <col min="11010" max="11025" width="9.140625" style="154" customWidth="1"/>
    <col min="11026" max="11027" width="8.85546875" style="154"/>
    <col min="11028" max="11028" width="14.42578125" style="154" customWidth="1"/>
    <col min="11029" max="11029" width="5.42578125" style="154" customWidth="1"/>
    <col min="11030" max="11185" width="8.85546875" style="154"/>
    <col min="11186" max="11186" width="1.7109375" style="154" customWidth="1"/>
    <col min="11187" max="11187" width="15.42578125" style="154" customWidth="1"/>
    <col min="11188" max="11188" width="32" style="154" bestFit="1" customWidth="1"/>
    <col min="11189" max="11189" width="11.42578125" style="154" customWidth="1"/>
    <col min="11190" max="11190" width="5.42578125" style="154" customWidth="1"/>
    <col min="11191" max="11191" width="5.140625" style="154" customWidth="1"/>
    <col min="11192" max="11192" width="3.28515625" style="154" customWidth="1"/>
    <col min="11193" max="11193" width="8.140625" style="154" customWidth="1"/>
    <col min="11194" max="11195" width="9" style="154" customWidth="1"/>
    <col min="11196" max="11197" width="8.140625" style="154" customWidth="1"/>
    <col min="11198" max="11198" width="7" style="154" customWidth="1"/>
    <col min="11199" max="11199" width="7.140625" style="154" customWidth="1"/>
    <col min="11200" max="11200" width="8.42578125" style="154" customWidth="1"/>
    <col min="11201" max="11201" width="1.42578125" style="154" customWidth="1"/>
    <col min="11202" max="11212" width="0" style="154" hidden="1" customWidth="1"/>
    <col min="11213" max="11213" width="4" style="154" customWidth="1"/>
    <col min="11214" max="11226" width="0" style="154" hidden="1" customWidth="1"/>
    <col min="11227" max="11227" width="5" style="154" customWidth="1"/>
    <col min="11228" max="11228" width="8.85546875" style="154"/>
    <col min="11229" max="11251" width="9.140625" style="154" customWidth="1"/>
    <col min="11252" max="11252" width="8.85546875" style="154"/>
    <col min="11253" max="11264" width="9.140625" style="154" customWidth="1"/>
    <col min="11265" max="11265" width="8.85546875" style="154"/>
    <col min="11266" max="11281" width="9.140625" style="154" customWidth="1"/>
    <col min="11282" max="11283" width="8.85546875" style="154"/>
    <col min="11284" max="11284" width="14.42578125" style="154" customWidth="1"/>
    <col min="11285" max="11285" width="5.42578125" style="154" customWidth="1"/>
    <col min="11286" max="11441" width="8.85546875" style="154"/>
    <col min="11442" max="11442" width="1.7109375" style="154" customWidth="1"/>
    <col min="11443" max="11443" width="15.42578125" style="154" customWidth="1"/>
    <col min="11444" max="11444" width="32" style="154" bestFit="1" customWidth="1"/>
    <col min="11445" max="11445" width="11.42578125" style="154" customWidth="1"/>
    <col min="11446" max="11446" width="5.42578125" style="154" customWidth="1"/>
    <col min="11447" max="11447" width="5.140625" style="154" customWidth="1"/>
    <col min="11448" max="11448" width="3.28515625" style="154" customWidth="1"/>
    <col min="11449" max="11449" width="8.140625" style="154" customWidth="1"/>
    <col min="11450" max="11451" width="9" style="154" customWidth="1"/>
    <col min="11452" max="11453" width="8.140625" style="154" customWidth="1"/>
    <col min="11454" max="11454" width="7" style="154" customWidth="1"/>
    <col min="11455" max="11455" width="7.140625" style="154" customWidth="1"/>
    <col min="11456" max="11456" width="8.42578125" style="154" customWidth="1"/>
    <col min="11457" max="11457" width="1.42578125" style="154" customWidth="1"/>
    <col min="11458" max="11468" width="0" style="154" hidden="1" customWidth="1"/>
    <col min="11469" max="11469" width="4" style="154" customWidth="1"/>
    <col min="11470" max="11482" width="0" style="154" hidden="1" customWidth="1"/>
    <col min="11483" max="11483" width="5" style="154" customWidth="1"/>
    <col min="11484" max="11484" width="8.85546875" style="154"/>
    <col min="11485" max="11507" width="9.140625" style="154" customWidth="1"/>
    <col min="11508" max="11508" width="8.85546875" style="154"/>
    <col min="11509" max="11520" width="9.140625" style="154" customWidth="1"/>
    <col min="11521" max="11521" width="8.85546875" style="154"/>
    <col min="11522" max="11537" width="9.140625" style="154" customWidth="1"/>
    <col min="11538" max="11539" width="8.85546875" style="154"/>
    <col min="11540" max="11540" width="14.42578125" style="154" customWidth="1"/>
    <col min="11541" max="11541" width="5.42578125" style="154" customWidth="1"/>
    <col min="11542" max="11697" width="8.85546875" style="154"/>
    <col min="11698" max="11698" width="1.7109375" style="154" customWidth="1"/>
    <col min="11699" max="11699" width="15.42578125" style="154" customWidth="1"/>
    <col min="11700" max="11700" width="32" style="154" bestFit="1" customWidth="1"/>
    <col min="11701" max="11701" width="11.42578125" style="154" customWidth="1"/>
    <col min="11702" max="11702" width="5.42578125" style="154" customWidth="1"/>
    <col min="11703" max="11703" width="5.140625" style="154" customWidth="1"/>
    <col min="11704" max="11704" width="3.28515625" style="154" customWidth="1"/>
    <col min="11705" max="11705" width="8.140625" style="154" customWidth="1"/>
    <col min="11706" max="11707" width="9" style="154" customWidth="1"/>
    <col min="11708" max="11709" width="8.140625" style="154" customWidth="1"/>
    <col min="11710" max="11710" width="7" style="154" customWidth="1"/>
    <col min="11711" max="11711" width="7.140625" style="154" customWidth="1"/>
    <col min="11712" max="11712" width="8.42578125" style="154" customWidth="1"/>
    <col min="11713" max="11713" width="1.42578125" style="154" customWidth="1"/>
    <col min="11714" max="11724" width="0" style="154" hidden="1" customWidth="1"/>
    <col min="11725" max="11725" width="4" style="154" customWidth="1"/>
    <col min="11726" max="11738" width="0" style="154" hidden="1" customWidth="1"/>
    <col min="11739" max="11739" width="5" style="154" customWidth="1"/>
    <col min="11740" max="11740" width="8.85546875" style="154"/>
    <col min="11741" max="11763" width="9.140625" style="154" customWidth="1"/>
    <col min="11764" max="11764" width="8.85546875" style="154"/>
    <col min="11765" max="11776" width="9.140625" style="154" customWidth="1"/>
    <col min="11777" max="11777" width="8.85546875" style="154"/>
    <col min="11778" max="11793" width="9.140625" style="154" customWidth="1"/>
    <col min="11794" max="11795" width="8.85546875" style="154"/>
    <col min="11796" max="11796" width="14.42578125" style="154" customWidth="1"/>
    <col min="11797" max="11797" width="5.42578125" style="154" customWidth="1"/>
    <col min="11798" max="11953" width="8.85546875" style="154"/>
    <col min="11954" max="11954" width="1.7109375" style="154" customWidth="1"/>
    <col min="11955" max="11955" width="15.42578125" style="154" customWidth="1"/>
    <col min="11956" max="11956" width="32" style="154" bestFit="1" customWidth="1"/>
    <col min="11957" max="11957" width="11.42578125" style="154" customWidth="1"/>
    <col min="11958" max="11958" width="5.42578125" style="154" customWidth="1"/>
    <col min="11959" max="11959" width="5.140625" style="154" customWidth="1"/>
    <col min="11960" max="11960" width="3.28515625" style="154" customWidth="1"/>
    <col min="11961" max="11961" width="8.140625" style="154" customWidth="1"/>
    <col min="11962" max="11963" width="9" style="154" customWidth="1"/>
    <col min="11964" max="11965" width="8.140625" style="154" customWidth="1"/>
    <col min="11966" max="11966" width="7" style="154" customWidth="1"/>
    <col min="11967" max="11967" width="7.140625" style="154" customWidth="1"/>
    <col min="11968" max="11968" width="8.42578125" style="154" customWidth="1"/>
    <col min="11969" max="11969" width="1.42578125" style="154" customWidth="1"/>
    <col min="11970" max="11980" width="0" style="154" hidden="1" customWidth="1"/>
    <col min="11981" max="11981" width="4" style="154" customWidth="1"/>
    <col min="11982" max="11994" width="0" style="154" hidden="1" customWidth="1"/>
    <col min="11995" max="11995" width="5" style="154" customWidth="1"/>
    <col min="11996" max="11996" width="8.85546875" style="154"/>
    <col min="11997" max="12019" width="9.140625" style="154" customWidth="1"/>
    <col min="12020" max="12020" width="8.85546875" style="154"/>
    <col min="12021" max="12032" width="9.140625" style="154" customWidth="1"/>
    <col min="12033" max="12033" width="8.85546875" style="154"/>
    <col min="12034" max="12049" width="9.140625" style="154" customWidth="1"/>
    <col min="12050" max="12051" width="8.85546875" style="154"/>
    <col min="12052" max="12052" width="14.42578125" style="154" customWidth="1"/>
    <col min="12053" max="12053" width="5.42578125" style="154" customWidth="1"/>
    <col min="12054" max="12209" width="8.85546875" style="154"/>
    <col min="12210" max="12210" width="1.7109375" style="154" customWidth="1"/>
    <col min="12211" max="12211" width="15.42578125" style="154" customWidth="1"/>
    <col min="12212" max="12212" width="32" style="154" bestFit="1" customWidth="1"/>
    <col min="12213" max="12213" width="11.42578125" style="154" customWidth="1"/>
    <col min="12214" max="12214" width="5.42578125" style="154" customWidth="1"/>
    <col min="12215" max="12215" width="5.140625" style="154" customWidth="1"/>
    <col min="12216" max="12216" width="3.28515625" style="154" customWidth="1"/>
    <col min="12217" max="12217" width="8.140625" style="154" customWidth="1"/>
    <col min="12218" max="12219" width="9" style="154" customWidth="1"/>
    <col min="12220" max="12221" width="8.140625" style="154" customWidth="1"/>
    <col min="12222" max="12222" width="7" style="154" customWidth="1"/>
    <col min="12223" max="12223" width="7.140625" style="154" customWidth="1"/>
    <col min="12224" max="12224" width="8.42578125" style="154" customWidth="1"/>
    <col min="12225" max="12225" width="1.42578125" style="154" customWidth="1"/>
    <col min="12226" max="12236" width="0" style="154" hidden="1" customWidth="1"/>
    <col min="12237" max="12237" width="4" style="154" customWidth="1"/>
    <col min="12238" max="12250" width="0" style="154" hidden="1" customWidth="1"/>
    <col min="12251" max="12251" width="5" style="154" customWidth="1"/>
    <col min="12252" max="12252" width="8.85546875" style="154"/>
    <col min="12253" max="12275" width="9.140625" style="154" customWidth="1"/>
    <col min="12276" max="12276" width="8.85546875" style="154"/>
    <col min="12277" max="12288" width="9.140625" style="154" customWidth="1"/>
    <col min="12289" max="12289" width="8.85546875" style="154"/>
    <col min="12290" max="12305" width="9.140625" style="154" customWidth="1"/>
    <col min="12306" max="12307" width="8.85546875" style="154"/>
    <col min="12308" max="12308" width="14.42578125" style="154" customWidth="1"/>
    <col min="12309" max="12309" width="5.42578125" style="154" customWidth="1"/>
    <col min="12310" max="12465" width="8.85546875" style="154"/>
    <col min="12466" max="12466" width="1.7109375" style="154" customWidth="1"/>
    <col min="12467" max="12467" width="15.42578125" style="154" customWidth="1"/>
    <col min="12468" max="12468" width="32" style="154" bestFit="1" customWidth="1"/>
    <col min="12469" max="12469" width="11.42578125" style="154" customWidth="1"/>
    <col min="12470" max="12470" width="5.42578125" style="154" customWidth="1"/>
    <col min="12471" max="12471" width="5.140625" style="154" customWidth="1"/>
    <col min="12472" max="12472" width="3.28515625" style="154" customWidth="1"/>
    <col min="12473" max="12473" width="8.140625" style="154" customWidth="1"/>
    <col min="12474" max="12475" width="9" style="154" customWidth="1"/>
    <col min="12476" max="12477" width="8.140625" style="154" customWidth="1"/>
    <col min="12478" max="12478" width="7" style="154" customWidth="1"/>
    <col min="12479" max="12479" width="7.140625" style="154" customWidth="1"/>
    <col min="12480" max="12480" width="8.42578125" style="154" customWidth="1"/>
    <col min="12481" max="12481" width="1.42578125" style="154" customWidth="1"/>
    <col min="12482" max="12492" width="0" style="154" hidden="1" customWidth="1"/>
    <col min="12493" max="12493" width="4" style="154" customWidth="1"/>
    <col min="12494" max="12506" width="0" style="154" hidden="1" customWidth="1"/>
    <col min="12507" max="12507" width="5" style="154" customWidth="1"/>
    <col min="12508" max="12508" width="8.85546875" style="154"/>
    <col min="12509" max="12531" width="9.140625" style="154" customWidth="1"/>
    <col min="12532" max="12532" width="8.85546875" style="154"/>
    <col min="12533" max="12544" width="9.140625" style="154" customWidth="1"/>
    <col min="12545" max="12545" width="8.85546875" style="154"/>
    <col min="12546" max="12561" width="9.140625" style="154" customWidth="1"/>
    <col min="12562" max="12563" width="8.85546875" style="154"/>
    <col min="12564" max="12564" width="14.42578125" style="154" customWidth="1"/>
    <col min="12565" max="12565" width="5.42578125" style="154" customWidth="1"/>
    <col min="12566" max="12721" width="8.85546875" style="154"/>
    <col min="12722" max="12722" width="1.7109375" style="154" customWidth="1"/>
    <col min="12723" max="12723" width="15.42578125" style="154" customWidth="1"/>
    <col min="12724" max="12724" width="32" style="154" bestFit="1" customWidth="1"/>
    <col min="12725" max="12725" width="11.42578125" style="154" customWidth="1"/>
    <col min="12726" max="12726" width="5.42578125" style="154" customWidth="1"/>
    <col min="12727" max="12727" width="5.140625" style="154" customWidth="1"/>
    <col min="12728" max="12728" width="3.28515625" style="154" customWidth="1"/>
    <col min="12729" max="12729" width="8.140625" style="154" customWidth="1"/>
    <col min="12730" max="12731" width="9" style="154" customWidth="1"/>
    <col min="12732" max="12733" width="8.140625" style="154" customWidth="1"/>
    <col min="12734" max="12734" width="7" style="154" customWidth="1"/>
    <col min="12735" max="12735" width="7.140625" style="154" customWidth="1"/>
    <col min="12736" max="12736" width="8.42578125" style="154" customWidth="1"/>
    <col min="12737" max="12737" width="1.42578125" style="154" customWidth="1"/>
    <col min="12738" max="12748" width="0" style="154" hidden="1" customWidth="1"/>
    <col min="12749" max="12749" width="4" style="154" customWidth="1"/>
    <col min="12750" max="12762" width="0" style="154" hidden="1" customWidth="1"/>
    <col min="12763" max="12763" width="5" style="154" customWidth="1"/>
    <col min="12764" max="12764" width="8.85546875" style="154"/>
    <col min="12765" max="12787" width="9.140625" style="154" customWidth="1"/>
    <col min="12788" max="12788" width="8.85546875" style="154"/>
    <col min="12789" max="12800" width="9.140625" style="154" customWidth="1"/>
    <col min="12801" max="12801" width="8.85546875" style="154"/>
    <col min="12802" max="12817" width="9.140625" style="154" customWidth="1"/>
    <col min="12818" max="12819" width="8.85546875" style="154"/>
    <col min="12820" max="12820" width="14.42578125" style="154" customWidth="1"/>
    <col min="12821" max="12821" width="5.42578125" style="154" customWidth="1"/>
    <col min="12822" max="12977" width="8.85546875" style="154"/>
    <col min="12978" max="12978" width="1.7109375" style="154" customWidth="1"/>
    <col min="12979" max="12979" width="15.42578125" style="154" customWidth="1"/>
    <col min="12980" max="12980" width="32" style="154" bestFit="1" customWidth="1"/>
    <col min="12981" max="12981" width="11.42578125" style="154" customWidth="1"/>
    <col min="12982" max="12982" width="5.42578125" style="154" customWidth="1"/>
    <col min="12983" max="12983" width="5.140625" style="154" customWidth="1"/>
    <col min="12984" max="12984" width="3.28515625" style="154" customWidth="1"/>
    <col min="12985" max="12985" width="8.140625" style="154" customWidth="1"/>
    <col min="12986" max="12987" width="9" style="154" customWidth="1"/>
    <col min="12988" max="12989" width="8.140625" style="154" customWidth="1"/>
    <col min="12990" max="12990" width="7" style="154" customWidth="1"/>
    <col min="12991" max="12991" width="7.140625" style="154" customWidth="1"/>
    <col min="12992" max="12992" width="8.42578125" style="154" customWidth="1"/>
    <col min="12993" max="12993" width="1.42578125" style="154" customWidth="1"/>
    <col min="12994" max="13004" width="0" style="154" hidden="1" customWidth="1"/>
    <col min="13005" max="13005" width="4" style="154" customWidth="1"/>
    <col min="13006" max="13018" width="0" style="154" hidden="1" customWidth="1"/>
    <col min="13019" max="13019" width="5" style="154" customWidth="1"/>
    <col min="13020" max="13020" width="8.85546875" style="154"/>
    <col min="13021" max="13043" width="9.140625" style="154" customWidth="1"/>
    <col min="13044" max="13044" width="8.85546875" style="154"/>
    <col min="13045" max="13056" width="9.140625" style="154" customWidth="1"/>
    <col min="13057" max="13057" width="8.85546875" style="154"/>
    <col min="13058" max="13073" width="9.140625" style="154" customWidth="1"/>
    <col min="13074" max="13075" width="8.85546875" style="154"/>
    <col min="13076" max="13076" width="14.42578125" style="154" customWidth="1"/>
    <col min="13077" max="13077" width="5.42578125" style="154" customWidth="1"/>
    <col min="13078" max="13233" width="8.85546875" style="154"/>
    <col min="13234" max="13234" width="1.7109375" style="154" customWidth="1"/>
    <col min="13235" max="13235" width="15.42578125" style="154" customWidth="1"/>
    <col min="13236" max="13236" width="32" style="154" bestFit="1" customWidth="1"/>
    <col min="13237" max="13237" width="11.42578125" style="154" customWidth="1"/>
    <col min="13238" max="13238" width="5.42578125" style="154" customWidth="1"/>
    <col min="13239" max="13239" width="5.140625" style="154" customWidth="1"/>
    <col min="13240" max="13240" width="3.28515625" style="154" customWidth="1"/>
    <col min="13241" max="13241" width="8.140625" style="154" customWidth="1"/>
    <col min="13242" max="13243" width="9" style="154" customWidth="1"/>
    <col min="13244" max="13245" width="8.140625" style="154" customWidth="1"/>
    <col min="13246" max="13246" width="7" style="154" customWidth="1"/>
    <col min="13247" max="13247" width="7.140625" style="154" customWidth="1"/>
    <col min="13248" max="13248" width="8.42578125" style="154" customWidth="1"/>
    <col min="13249" max="13249" width="1.42578125" style="154" customWidth="1"/>
    <col min="13250" max="13260" width="0" style="154" hidden="1" customWidth="1"/>
    <col min="13261" max="13261" width="4" style="154" customWidth="1"/>
    <col min="13262" max="13274" width="0" style="154" hidden="1" customWidth="1"/>
    <col min="13275" max="13275" width="5" style="154" customWidth="1"/>
    <col min="13276" max="13276" width="8.85546875" style="154"/>
    <col min="13277" max="13299" width="9.140625" style="154" customWidth="1"/>
    <col min="13300" max="13300" width="8.85546875" style="154"/>
    <col min="13301" max="13312" width="9.140625" style="154" customWidth="1"/>
    <col min="13313" max="13313" width="8.85546875" style="154"/>
    <col min="13314" max="13329" width="9.140625" style="154" customWidth="1"/>
    <col min="13330" max="13331" width="8.85546875" style="154"/>
    <col min="13332" max="13332" width="14.42578125" style="154" customWidth="1"/>
    <col min="13333" max="13333" width="5.42578125" style="154" customWidth="1"/>
    <col min="13334" max="13489" width="8.85546875" style="154"/>
    <col min="13490" max="13490" width="1.7109375" style="154" customWidth="1"/>
    <col min="13491" max="13491" width="15.42578125" style="154" customWidth="1"/>
    <col min="13492" max="13492" width="32" style="154" bestFit="1" customWidth="1"/>
    <col min="13493" max="13493" width="11.42578125" style="154" customWidth="1"/>
    <col min="13494" max="13494" width="5.42578125" style="154" customWidth="1"/>
    <col min="13495" max="13495" width="5.140625" style="154" customWidth="1"/>
    <col min="13496" max="13496" width="3.28515625" style="154" customWidth="1"/>
    <col min="13497" max="13497" width="8.140625" style="154" customWidth="1"/>
    <col min="13498" max="13499" width="9" style="154" customWidth="1"/>
    <col min="13500" max="13501" width="8.140625" style="154" customWidth="1"/>
    <col min="13502" max="13502" width="7" style="154" customWidth="1"/>
    <col min="13503" max="13503" width="7.140625" style="154" customWidth="1"/>
    <col min="13504" max="13504" width="8.42578125" style="154" customWidth="1"/>
    <col min="13505" max="13505" width="1.42578125" style="154" customWidth="1"/>
    <col min="13506" max="13516" width="0" style="154" hidden="1" customWidth="1"/>
    <col min="13517" max="13517" width="4" style="154" customWidth="1"/>
    <col min="13518" max="13530" width="0" style="154" hidden="1" customWidth="1"/>
    <col min="13531" max="13531" width="5" style="154" customWidth="1"/>
    <col min="13532" max="13532" width="8.85546875" style="154"/>
    <col min="13533" max="13555" width="9.140625" style="154" customWidth="1"/>
    <col min="13556" max="13556" width="8.85546875" style="154"/>
    <col min="13557" max="13568" width="9.140625" style="154" customWidth="1"/>
    <col min="13569" max="13569" width="8.85546875" style="154"/>
    <col min="13570" max="13585" width="9.140625" style="154" customWidth="1"/>
    <col min="13586" max="13587" width="8.85546875" style="154"/>
    <col min="13588" max="13588" width="14.42578125" style="154" customWidth="1"/>
    <col min="13589" max="13589" width="5.42578125" style="154" customWidth="1"/>
    <col min="13590" max="13745" width="8.85546875" style="154"/>
    <col min="13746" max="13746" width="1.7109375" style="154" customWidth="1"/>
    <col min="13747" max="13747" width="15.42578125" style="154" customWidth="1"/>
    <col min="13748" max="13748" width="32" style="154" bestFit="1" customWidth="1"/>
    <col min="13749" max="13749" width="11.42578125" style="154" customWidth="1"/>
    <col min="13750" max="13750" width="5.42578125" style="154" customWidth="1"/>
    <col min="13751" max="13751" width="5.140625" style="154" customWidth="1"/>
    <col min="13752" max="13752" width="3.28515625" style="154" customWidth="1"/>
    <col min="13753" max="13753" width="8.140625" style="154" customWidth="1"/>
    <col min="13754" max="13755" width="9" style="154" customWidth="1"/>
    <col min="13756" max="13757" width="8.140625" style="154" customWidth="1"/>
    <col min="13758" max="13758" width="7" style="154" customWidth="1"/>
    <col min="13759" max="13759" width="7.140625" style="154" customWidth="1"/>
    <col min="13760" max="13760" width="8.42578125" style="154" customWidth="1"/>
    <col min="13761" max="13761" width="1.42578125" style="154" customWidth="1"/>
    <col min="13762" max="13772" width="0" style="154" hidden="1" customWidth="1"/>
    <col min="13773" max="13773" width="4" style="154" customWidth="1"/>
    <col min="13774" max="13786" width="0" style="154" hidden="1" customWidth="1"/>
    <col min="13787" max="13787" width="5" style="154" customWidth="1"/>
    <col min="13788" max="13788" width="8.85546875" style="154"/>
    <col min="13789" max="13811" width="9.140625" style="154" customWidth="1"/>
    <col min="13812" max="13812" width="8.85546875" style="154"/>
    <col min="13813" max="13824" width="9.140625" style="154" customWidth="1"/>
    <col min="13825" max="13825" width="8.85546875" style="154"/>
    <col min="13826" max="13841" width="9.140625" style="154" customWidth="1"/>
    <col min="13842" max="13843" width="8.85546875" style="154"/>
    <col min="13844" max="13844" width="14.42578125" style="154" customWidth="1"/>
    <col min="13845" max="13845" width="5.42578125" style="154" customWidth="1"/>
    <col min="13846" max="14001" width="8.85546875" style="154"/>
    <col min="14002" max="14002" width="1.7109375" style="154" customWidth="1"/>
    <col min="14003" max="14003" width="15.42578125" style="154" customWidth="1"/>
    <col min="14004" max="14004" width="32" style="154" bestFit="1" customWidth="1"/>
    <col min="14005" max="14005" width="11.42578125" style="154" customWidth="1"/>
    <col min="14006" max="14006" width="5.42578125" style="154" customWidth="1"/>
    <col min="14007" max="14007" width="5.140625" style="154" customWidth="1"/>
    <col min="14008" max="14008" width="3.28515625" style="154" customWidth="1"/>
    <col min="14009" max="14009" width="8.140625" style="154" customWidth="1"/>
    <col min="14010" max="14011" width="9" style="154" customWidth="1"/>
    <col min="14012" max="14013" width="8.140625" style="154" customWidth="1"/>
    <col min="14014" max="14014" width="7" style="154" customWidth="1"/>
    <col min="14015" max="14015" width="7.140625" style="154" customWidth="1"/>
    <col min="14016" max="14016" width="8.42578125" style="154" customWidth="1"/>
    <col min="14017" max="14017" width="1.42578125" style="154" customWidth="1"/>
    <col min="14018" max="14028" width="0" style="154" hidden="1" customWidth="1"/>
    <col min="14029" max="14029" width="4" style="154" customWidth="1"/>
    <col min="14030" max="14042" width="0" style="154" hidden="1" customWidth="1"/>
    <col min="14043" max="14043" width="5" style="154" customWidth="1"/>
    <col min="14044" max="14044" width="8.85546875" style="154"/>
    <col min="14045" max="14067" width="9.140625" style="154" customWidth="1"/>
    <col min="14068" max="14068" width="8.85546875" style="154"/>
    <col min="14069" max="14080" width="9.140625" style="154" customWidth="1"/>
    <col min="14081" max="14081" width="8.85546875" style="154"/>
    <col min="14082" max="14097" width="9.140625" style="154" customWidth="1"/>
    <col min="14098" max="14099" width="8.85546875" style="154"/>
    <col min="14100" max="14100" width="14.42578125" style="154" customWidth="1"/>
    <col min="14101" max="14101" width="5.42578125" style="154" customWidth="1"/>
    <col min="14102" max="14257" width="8.85546875" style="154"/>
    <col min="14258" max="14258" width="1.7109375" style="154" customWidth="1"/>
    <col min="14259" max="14259" width="15.42578125" style="154" customWidth="1"/>
    <col min="14260" max="14260" width="32" style="154" bestFit="1" customWidth="1"/>
    <col min="14261" max="14261" width="11.42578125" style="154" customWidth="1"/>
    <col min="14262" max="14262" width="5.42578125" style="154" customWidth="1"/>
    <col min="14263" max="14263" width="5.140625" style="154" customWidth="1"/>
    <col min="14264" max="14264" width="3.28515625" style="154" customWidth="1"/>
    <col min="14265" max="14265" width="8.140625" style="154" customWidth="1"/>
    <col min="14266" max="14267" width="9" style="154" customWidth="1"/>
    <col min="14268" max="14269" width="8.140625" style="154" customWidth="1"/>
    <col min="14270" max="14270" width="7" style="154" customWidth="1"/>
    <col min="14271" max="14271" width="7.140625" style="154" customWidth="1"/>
    <col min="14272" max="14272" width="8.42578125" style="154" customWidth="1"/>
    <col min="14273" max="14273" width="1.42578125" style="154" customWidth="1"/>
    <col min="14274" max="14284" width="0" style="154" hidden="1" customWidth="1"/>
    <col min="14285" max="14285" width="4" style="154" customWidth="1"/>
    <col min="14286" max="14298" width="0" style="154" hidden="1" customWidth="1"/>
    <col min="14299" max="14299" width="5" style="154" customWidth="1"/>
    <col min="14300" max="14300" width="8.85546875" style="154"/>
    <col min="14301" max="14323" width="9.140625" style="154" customWidth="1"/>
    <col min="14324" max="14324" width="8.85546875" style="154"/>
    <col min="14325" max="14336" width="9.140625" style="154" customWidth="1"/>
    <col min="14337" max="14337" width="8.85546875" style="154"/>
    <col min="14338" max="14353" width="9.140625" style="154" customWidth="1"/>
    <col min="14354" max="14355" width="8.85546875" style="154"/>
    <col min="14356" max="14356" width="14.42578125" style="154" customWidth="1"/>
    <col min="14357" max="14357" width="5.42578125" style="154" customWidth="1"/>
    <col min="14358" max="14513" width="8.85546875" style="154"/>
    <col min="14514" max="14514" width="1.7109375" style="154" customWidth="1"/>
    <col min="14515" max="14515" width="15.42578125" style="154" customWidth="1"/>
    <col min="14516" max="14516" width="32" style="154" bestFit="1" customWidth="1"/>
    <col min="14517" max="14517" width="11.42578125" style="154" customWidth="1"/>
    <col min="14518" max="14518" width="5.42578125" style="154" customWidth="1"/>
    <col min="14519" max="14519" width="5.140625" style="154" customWidth="1"/>
    <col min="14520" max="14520" width="3.28515625" style="154" customWidth="1"/>
    <col min="14521" max="14521" width="8.140625" style="154" customWidth="1"/>
    <col min="14522" max="14523" width="9" style="154" customWidth="1"/>
    <col min="14524" max="14525" width="8.140625" style="154" customWidth="1"/>
    <col min="14526" max="14526" width="7" style="154" customWidth="1"/>
    <col min="14527" max="14527" width="7.140625" style="154" customWidth="1"/>
    <col min="14528" max="14528" width="8.42578125" style="154" customWidth="1"/>
    <col min="14529" max="14529" width="1.42578125" style="154" customWidth="1"/>
    <col min="14530" max="14540" width="0" style="154" hidden="1" customWidth="1"/>
    <col min="14541" max="14541" width="4" style="154" customWidth="1"/>
    <col min="14542" max="14554" width="0" style="154" hidden="1" customWidth="1"/>
    <col min="14555" max="14555" width="5" style="154" customWidth="1"/>
    <col min="14556" max="14556" width="8.85546875" style="154"/>
    <col min="14557" max="14579" width="9.140625" style="154" customWidth="1"/>
    <col min="14580" max="14580" width="8.85546875" style="154"/>
    <col min="14581" max="14592" width="9.140625" style="154" customWidth="1"/>
    <col min="14593" max="14593" width="8.85546875" style="154"/>
    <col min="14594" max="14609" width="9.140625" style="154" customWidth="1"/>
    <col min="14610" max="14611" width="8.85546875" style="154"/>
    <col min="14612" max="14612" width="14.42578125" style="154" customWidth="1"/>
    <col min="14613" max="14613" width="5.42578125" style="154" customWidth="1"/>
    <col min="14614" max="14769" width="8.85546875" style="154"/>
    <col min="14770" max="14770" width="1.7109375" style="154" customWidth="1"/>
    <col min="14771" max="14771" width="15.42578125" style="154" customWidth="1"/>
    <col min="14772" max="14772" width="32" style="154" bestFit="1" customWidth="1"/>
    <col min="14773" max="14773" width="11.42578125" style="154" customWidth="1"/>
    <col min="14774" max="14774" width="5.42578125" style="154" customWidth="1"/>
    <col min="14775" max="14775" width="5.140625" style="154" customWidth="1"/>
    <col min="14776" max="14776" width="3.28515625" style="154" customWidth="1"/>
    <col min="14777" max="14777" width="8.140625" style="154" customWidth="1"/>
    <col min="14778" max="14779" width="9" style="154" customWidth="1"/>
    <col min="14780" max="14781" width="8.140625" style="154" customWidth="1"/>
    <col min="14782" max="14782" width="7" style="154" customWidth="1"/>
    <col min="14783" max="14783" width="7.140625" style="154" customWidth="1"/>
    <col min="14784" max="14784" width="8.42578125" style="154" customWidth="1"/>
    <col min="14785" max="14785" width="1.42578125" style="154" customWidth="1"/>
    <col min="14786" max="14796" width="0" style="154" hidden="1" customWidth="1"/>
    <col min="14797" max="14797" width="4" style="154" customWidth="1"/>
    <col min="14798" max="14810" width="0" style="154" hidden="1" customWidth="1"/>
    <col min="14811" max="14811" width="5" style="154" customWidth="1"/>
    <col min="14812" max="14812" width="8.85546875" style="154"/>
    <col min="14813" max="14835" width="9.140625" style="154" customWidth="1"/>
    <col min="14836" max="14836" width="8.85546875" style="154"/>
    <col min="14837" max="14848" width="9.140625" style="154" customWidth="1"/>
    <col min="14849" max="14849" width="8.85546875" style="154"/>
    <col min="14850" max="14865" width="9.140625" style="154" customWidth="1"/>
    <col min="14866" max="14867" width="8.85546875" style="154"/>
    <col min="14868" max="14868" width="14.42578125" style="154" customWidth="1"/>
    <col min="14869" max="14869" width="5.42578125" style="154" customWidth="1"/>
    <col min="14870" max="15025" width="8.85546875" style="154"/>
    <col min="15026" max="15026" width="1.7109375" style="154" customWidth="1"/>
    <col min="15027" max="15027" width="15.42578125" style="154" customWidth="1"/>
    <col min="15028" max="15028" width="32" style="154" bestFit="1" customWidth="1"/>
    <col min="15029" max="15029" width="11.42578125" style="154" customWidth="1"/>
    <col min="15030" max="15030" width="5.42578125" style="154" customWidth="1"/>
    <col min="15031" max="15031" width="5.140625" style="154" customWidth="1"/>
    <col min="15032" max="15032" width="3.28515625" style="154" customWidth="1"/>
    <col min="15033" max="15033" width="8.140625" style="154" customWidth="1"/>
    <col min="15034" max="15035" width="9" style="154" customWidth="1"/>
    <col min="15036" max="15037" width="8.140625" style="154" customWidth="1"/>
    <col min="15038" max="15038" width="7" style="154" customWidth="1"/>
    <col min="15039" max="15039" width="7.140625" style="154" customWidth="1"/>
    <col min="15040" max="15040" width="8.42578125" style="154" customWidth="1"/>
    <col min="15041" max="15041" width="1.42578125" style="154" customWidth="1"/>
    <col min="15042" max="15052" width="0" style="154" hidden="1" customWidth="1"/>
    <col min="15053" max="15053" width="4" style="154" customWidth="1"/>
    <col min="15054" max="15066" width="0" style="154" hidden="1" customWidth="1"/>
    <col min="15067" max="15067" width="5" style="154" customWidth="1"/>
    <col min="15068" max="15068" width="8.85546875" style="154"/>
    <col min="15069" max="15091" width="9.140625" style="154" customWidth="1"/>
    <col min="15092" max="15092" width="8.85546875" style="154"/>
    <col min="15093" max="15104" width="9.140625" style="154" customWidth="1"/>
    <col min="15105" max="15105" width="8.85546875" style="154"/>
    <col min="15106" max="15121" width="9.140625" style="154" customWidth="1"/>
    <col min="15122" max="15123" width="8.85546875" style="154"/>
    <col min="15124" max="15124" width="14.42578125" style="154" customWidth="1"/>
    <col min="15125" max="15125" width="5.42578125" style="154" customWidth="1"/>
    <col min="15126" max="15281" width="8.85546875" style="154"/>
    <col min="15282" max="15282" width="1.7109375" style="154" customWidth="1"/>
    <col min="15283" max="15283" width="15.42578125" style="154" customWidth="1"/>
    <col min="15284" max="15284" width="32" style="154" bestFit="1" customWidth="1"/>
    <col min="15285" max="15285" width="11.42578125" style="154" customWidth="1"/>
    <col min="15286" max="15286" width="5.42578125" style="154" customWidth="1"/>
    <col min="15287" max="15287" width="5.140625" style="154" customWidth="1"/>
    <col min="15288" max="15288" width="3.28515625" style="154" customWidth="1"/>
    <col min="15289" max="15289" width="8.140625" style="154" customWidth="1"/>
    <col min="15290" max="15291" width="9" style="154" customWidth="1"/>
    <col min="15292" max="15293" width="8.140625" style="154" customWidth="1"/>
    <col min="15294" max="15294" width="7" style="154" customWidth="1"/>
    <col min="15295" max="15295" width="7.140625" style="154" customWidth="1"/>
    <col min="15296" max="15296" width="8.42578125" style="154" customWidth="1"/>
    <col min="15297" max="15297" width="1.42578125" style="154" customWidth="1"/>
    <col min="15298" max="15308" width="0" style="154" hidden="1" customWidth="1"/>
    <col min="15309" max="15309" width="4" style="154" customWidth="1"/>
    <col min="15310" max="15322" width="0" style="154" hidden="1" customWidth="1"/>
    <col min="15323" max="15323" width="5" style="154" customWidth="1"/>
    <col min="15324" max="15324" width="8.85546875" style="154"/>
    <col min="15325" max="15347" width="9.140625" style="154" customWidth="1"/>
    <col min="15348" max="15348" width="8.85546875" style="154"/>
    <col min="15349" max="15360" width="9.140625" style="154" customWidth="1"/>
    <col min="15361" max="15361" width="8.85546875" style="154"/>
    <col min="15362" max="15377" width="9.140625" style="154" customWidth="1"/>
    <col min="15378" max="15379" width="8.85546875" style="154"/>
    <col min="15380" max="15380" width="14.42578125" style="154" customWidth="1"/>
    <col min="15381" max="15381" width="5.42578125" style="154" customWidth="1"/>
    <col min="15382" max="15537" width="8.85546875" style="154"/>
    <col min="15538" max="15538" width="1.7109375" style="154" customWidth="1"/>
    <col min="15539" max="15539" width="15.42578125" style="154" customWidth="1"/>
    <col min="15540" max="15540" width="32" style="154" bestFit="1" customWidth="1"/>
    <col min="15541" max="15541" width="11.42578125" style="154" customWidth="1"/>
    <col min="15542" max="15542" width="5.42578125" style="154" customWidth="1"/>
    <col min="15543" max="15543" width="5.140625" style="154" customWidth="1"/>
    <col min="15544" max="15544" width="3.28515625" style="154" customWidth="1"/>
    <col min="15545" max="15545" width="8.140625" style="154" customWidth="1"/>
    <col min="15546" max="15547" width="9" style="154" customWidth="1"/>
    <col min="15548" max="15549" width="8.140625" style="154" customWidth="1"/>
    <col min="15550" max="15550" width="7" style="154" customWidth="1"/>
    <col min="15551" max="15551" width="7.140625" style="154" customWidth="1"/>
    <col min="15552" max="15552" width="8.42578125" style="154" customWidth="1"/>
    <col min="15553" max="15553" width="1.42578125" style="154" customWidth="1"/>
    <col min="15554" max="15564" width="0" style="154" hidden="1" customWidth="1"/>
    <col min="15565" max="15565" width="4" style="154" customWidth="1"/>
    <col min="15566" max="15578" width="0" style="154" hidden="1" customWidth="1"/>
    <col min="15579" max="15579" width="5" style="154" customWidth="1"/>
    <col min="15580" max="15580" width="8.85546875" style="154"/>
    <col min="15581" max="15603" width="9.140625" style="154" customWidth="1"/>
    <col min="15604" max="15604" width="8.85546875" style="154"/>
    <col min="15605" max="15616" width="9.140625" style="154" customWidth="1"/>
    <col min="15617" max="15617" width="8.85546875" style="154"/>
    <col min="15618" max="15633" width="9.140625" style="154" customWidth="1"/>
    <col min="15634" max="15635" width="8.85546875" style="154"/>
    <col min="15636" max="15636" width="14.42578125" style="154" customWidth="1"/>
    <col min="15637" max="15637" width="5.42578125" style="154" customWidth="1"/>
    <col min="15638" max="15793" width="8.85546875" style="154"/>
    <col min="15794" max="15794" width="1.7109375" style="154" customWidth="1"/>
    <col min="15795" max="15795" width="15.42578125" style="154" customWidth="1"/>
    <col min="15796" max="15796" width="32" style="154" bestFit="1" customWidth="1"/>
    <col min="15797" max="15797" width="11.42578125" style="154" customWidth="1"/>
    <col min="15798" max="15798" width="5.42578125" style="154" customWidth="1"/>
    <col min="15799" max="15799" width="5.140625" style="154" customWidth="1"/>
    <col min="15800" max="15800" width="3.28515625" style="154" customWidth="1"/>
    <col min="15801" max="15801" width="8.140625" style="154" customWidth="1"/>
    <col min="15802" max="15803" width="9" style="154" customWidth="1"/>
    <col min="15804" max="15805" width="8.140625" style="154" customWidth="1"/>
    <col min="15806" max="15806" width="7" style="154" customWidth="1"/>
    <col min="15807" max="15807" width="7.140625" style="154" customWidth="1"/>
    <col min="15808" max="15808" width="8.42578125" style="154" customWidth="1"/>
    <col min="15809" max="15809" width="1.42578125" style="154" customWidth="1"/>
    <col min="15810" max="15820" width="0" style="154" hidden="1" customWidth="1"/>
    <col min="15821" max="15821" width="4" style="154" customWidth="1"/>
    <col min="15822" max="15834" width="0" style="154" hidden="1" customWidth="1"/>
    <col min="15835" max="15835" width="5" style="154" customWidth="1"/>
    <col min="15836" max="15836" width="8.85546875" style="154"/>
    <col min="15837" max="15859" width="9.140625" style="154" customWidth="1"/>
    <col min="15860" max="15860" width="8.85546875" style="154"/>
    <col min="15861" max="15872" width="9.140625" style="154" customWidth="1"/>
    <col min="15873" max="15873" width="8.85546875" style="154"/>
    <col min="15874" max="15889" width="9.140625" style="154" customWidth="1"/>
    <col min="15890" max="15891" width="8.85546875" style="154"/>
    <col min="15892" max="15892" width="14.42578125" style="154" customWidth="1"/>
    <col min="15893" max="15893" width="5.42578125" style="154" customWidth="1"/>
    <col min="15894" max="16049" width="8.85546875" style="154"/>
    <col min="16050" max="16050" width="1.7109375" style="154" customWidth="1"/>
    <col min="16051" max="16051" width="15.42578125" style="154" customWidth="1"/>
    <col min="16052" max="16052" width="32" style="154" bestFit="1" customWidth="1"/>
    <col min="16053" max="16053" width="11.42578125" style="154" customWidth="1"/>
    <col min="16054" max="16054" width="5.42578125" style="154" customWidth="1"/>
    <col min="16055" max="16055" width="5.140625" style="154" customWidth="1"/>
    <col min="16056" max="16056" width="3.28515625" style="154" customWidth="1"/>
    <col min="16057" max="16057" width="8.140625" style="154" customWidth="1"/>
    <col min="16058" max="16059" width="9" style="154" customWidth="1"/>
    <col min="16060" max="16061" width="8.140625" style="154" customWidth="1"/>
    <col min="16062" max="16062" width="7" style="154" customWidth="1"/>
    <col min="16063" max="16063" width="7.140625" style="154" customWidth="1"/>
    <col min="16064" max="16064" width="8.42578125" style="154" customWidth="1"/>
    <col min="16065" max="16065" width="1.42578125" style="154" customWidth="1"/>
    <col min="16066" max="16076" width="0" style="154" hidden="1" customWidth="1"/>
    <col min="16077" max="16077" width="4" style="154" customWidth="1"/>
    <col min="16078" max="16090" width="0" style="154" hidden="1" customWidth="1"/>
    <col min="16091" max="16091" width="5" style="154" customWidth="1"/>
    <col min="16092" max="16092" width="8.85546875" style="154"/>
    <col min="16093" max="16115" width="9.140625" style="154" customWidth="1"/>
    <col min="16116" max="16116" width="8.85546875" style="154"/>
    <col min="16117" max="16128" width="9.140625" style="154" customWidth="1"/>
    <col min="16129" max="16129" width="8.85546875" style="154"/>
    <col min="16130" max="16145" width="9.140625" style="154" customWidth="1"/>
    <col min="16146" max="16147" width="8.85546875" style="154"/>
    <col min="16148" max="16148" width="14.42578125" style="154" customWidth="1"/>
    <col min="16149" max="16149" width="5.42578125" style="154" customWidth="1"/>
    <col min="16150" max="16384" width="8.85546875" style="154"/>
  </cols>
  <sheetData>
    <row r="1" spans="1:33" ht="18.75">
      <c r="A1" s="319" t="s">
        <v>121</v>
      </c>
    </row>
    <row r="2" spans="1:33" ht="22.5" customHeight="1" thickBot="1">
      <c r="A2" s="318" t="s">
        <v>124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</row>
    <row r="3" spans="1:33" s="161" customFormat="1" ht="12.75" customHeight="1">
      <c r="A3" s="266" t="s">
        <v>114</v>
      </c>
      <c r="B3" s="269" t="s">
        <v>115</v>
      </c>
      <c r="C3" s="269" t="s">
        <v>116</v>
      </c>
      <c r="D3" s="269" t="s">
        <v>117</v>
      </c>
      <c r="E3" s="258"/>
      <c r="F3" s="311" t="s">
        <v>118</v>
      </c>
      <c r="G3" s="311"/>
      <c r="H3" s="311"/>
      <c r="I3" s="311"/>
      <c r="J3" s="312"/>
      <c r="K3" s="258"/>
      <c r="L3" s="264" t="s">
        <v>119</v>
      </c>
      <c r="M3" s="266" t="s">
        <v>120</v>
      </c>
      <c r="N3" s="262"/>
      <c r="O3" s="266" t="s">
        <v>122</v>
      </c>
      <c r="P3" s="266" t="s">
        <v>123</v>
      </c>
      <c r="Q3" s="263"/>
      <c r="R3" s="157"/>
      <c r="S3" s="158"/>
      <c r="T3" s="158"/>
      <c r="U3" s="159"/>
      <c r="V3" s="241" t="s">
        <v>90</v>
      </c>
      <c r="W3" s="242"/>
      <c r="X3" s="243"/>
      <c r="Y3" s="160"/>
      <c r="Z3" s="160"/>
      <c r="AA3" s="160"/>
      <c r="AB3" s="160"/>
      <c r="AC3" s="160"/>
      <c r="AD3" s="160"/>
      <c r="AE3" s="160"/>
      <c r="AF3" s="160"/>
      <c r="AG3" s="160"/>
    </row>
    <row r="4" spans="1:33" s="163" customFormat="1" ht="75" customHeight="1">
      <c r="A4" s="267"/>
      <c r="B4" s="268"/>
      <c r="C4" s="268"/>
      <c r="D4" s="268"/>
      <c r="E4" s="259"/>
      <c r="F4" s="257" t="s">
        <v>113</v>
      </c>
      <c r="G4" s="257" t="s">
        <v>59</v>
      </c>
      <c r="H4" s="257" t="s">
        <v>60</v>
      </c>
      <c r="I4" s="257" t="s">
        <v>61</v>
      </c>
      <c r="J4" s="260" t="s">
        <v>62</v>
      </c>
      <c r="K4" s="256"/>
      <c r="L4" s="265"/>
      <c r="M4" s="267"/>
      <c r="N4" s="256" t="s">
        <v>91</v>
      </c>
      <c r="O4" s="267"/>
      <c r="P4" s="267"/>
      <c r="Q4" s="256" t="s">
        <v>92</v>
      </c>
      <c r="R4" s="261"/>
      <c r="S4" s="235" t="s">
        <v>93</v>
      </c>
      <c r="T4" s="235" t="s">
        <v>94</v>
      </c>
      <c r="U4" s="236" t="s">
        <v>95</v>
      </c>
      <c r="V4" s="244"/>
      <c r="W4" s="245"/>
      <c r="X4" s="246"/>
      <c r="Y4" s="162"/>
      <c r="Z4" s="162"/>
      <c r="AA4" s="162"/>
      <c r="AB4" s="162"/>
      <c r="AC4" s="162"/>
      <c r="AD4" s="162"/>
      <c r="AE4" s="162"/>
      <c r="AF4" s="162"/>
      <c r="AG4" s="162"/>
    </row>
    <row r="5" spans="1:33" ht="13.5" thickBot="1">
      <c r="A5" s="317" t="s">
        <v>101</v>
      </c>
      <c r="B5" s="164"/>
      <c r="C5" s="164"/>
      <c r="D5" s="164"/>
      <c r="F5" s="166"/>
      <c r="G5" s="166"/>
      <c r="H5" s="166"/>
      <c r="I5" s="166"/>
      <c r="J5" s="166"/>
      <c r="L5" s="167"/>
      <c r="M5" s="167"/>
      <c r="N5" s="167"/>
      <c r="O5" s="168"/>
      <c r="P5" s="168"/>
      <c r="Q5" s="168"/>
      <c r="S5" s="168"/>
      <c r="T5" s="168"/>
      <c r="U5" s="167"/>
      <c r="V5" s="165"/>
      <c r="W5" s="165"/>
      <c r="X5" s="165"/>
    </row>
    <row r="6" spans="1:33">
      <c r="A6" s="299"/>
      <c r="B6" s="299"/>
      <c r="C6" s="299"/>
      <c r="D6" s="300"/>
      <c r="F6" s="177">
        <f>SUM(G6:J6)</f>
        <v>0</v>
      </c>
      <c r="G6" s="247"/>
      <c r="H6" s="247"/>
      <c r="I6" s="247"/>
      <c r="J6" s="247"/>
      <c r="L6" s="286"/>
      <c r="M6" s="286"/>
      <c r="N6" s="249"/>
      <c r="O6" s="294" t="e">
        <f>F6/L6</f>
        <v>#DIV/0!</v>
      </c>
      <c r="P6" s="295" t="e">
        <f t="shared" ref="P6:P8" si="0">F6/M6</f>
        <v>#DIV/0!</v>
      </c>
      <c r="Q6" s="169"/>
      <c r="S6" s="170"/>
      <c r="T6" s="170"/>
      <c r="U6" s="152"/>
      <c r="V6" s="153"/>
      <c r="W6" s="153"/>
      <c r="X6" s="153"/>
    </row>
    <row r="7" spans="1:33">
      <c r="A7" s="301"/>
      <c r="B7" s="301"/>
      <c r="C7" s="301"/>
      <c r="D7" s="302"/>
      <c r="F7" s="177">
        <f t="shared" ref="F7:F8" si="1">SUM(G7:J7)</f>
        <v>0</v>
      </c>
      <c r="G7" s="248"/>
      <c r="H7" s="248"/>
      <c r="I7" s="248"/>
      <c r="J7" s="248"/>
      <c r="L7" s="287"/>
      <c r="M7" s="287"/>
      <c r="N7" s="251"/>
      <c r="O7" s="294" t="e">
        <f t="shared" ref="O7:O8" si="2">F7/L7</f>
        <v>#DIV/0!</v>
      </c>
      <c r="P7" s="295" t="e">
        <f t="shared" si="0"/>
        <v>#DIV/0!</v>
      </c>
      <c r="Q7" s="173"/>
      <c r="S7" s="173"/>
      <c r="T7" s="173"/>
      <c r="U7" s="172"/>
    </row>
    <row r="8" spans="1:33">
      <c r="A8" s="303"/>
      <c r="B8" s="303"/>
      <c r="C8" s="303"/>
      <c r="D8" s="304"/>
      <c r="F8" s="177">
        <f t="shared" si="1"/>
        <v>0</v>
      </c>
      <c r="G8" s="248"/>
      <c r="H8" s="248"/>
      <c r="I8" s="248"/>
      <c r="J8" s="248"/>
      <c r="L8" s="287"/>
      <c r="M8" s="287"/>
      <c r="N8" s="251">
        <v>0</v>
      </c>
      <c r="O8" s="294" t="e">
        <f t="shared" si="2"/>
        <v>#DIV/0!</v>
      </c>
      <c r="P8" s="295" t="e">
        <f t="shared" si="0"/>
        <v>#DIV/0!</v>
      </c>
      <c r="Q8" s="173"/>
      <c r="S8" s="173">
        <v>0</v>
      </c>
      <c r="T8" s="173"/>
      <c r="U8" s="172">
        <f t="shared" ref="U8" si="3">T8*3</f>
        <v>0</v>
      </c>
    </row>
    <row r="9" spans="1:33" s="174" customFormat="1">
      <c r="A9" s="313" t="s">
        <v>112</v>
      </c>
      <c r="E9" s="151"/>
      <c r="F9" s="175">
        <f>SUM(F6:F8)</f>
        <v>0</v>
      </c>
      <c r="G9" s="175">
        <f>SUM(G6:G8)</f>
        <v>0</v>
      </c>
      <c r="H9" s="175">
        <f>SUM(H6:H8)</f>
        <v>0</v>
      </c>
      <c r="I9" s="175">
        <f>SUM(I6:I8)</f>
        <v>0</v>
      </c>
      <c r="J9" s="175">
        <f>SUM(J6:J8)</f>
        <v>0</v>
      </c>
      <c r="K9" s="151"/>
      <c r="L9" s="288">
        <f>SUM(L6:L8)</f>
        <v>0</v>
      </c>
      <c r="M9" s="288">
        <f>SUM(M6:M8)</f>
        <v>0</v>
      </c>
      <c r="N9" s="176">
        <f>SUM(N7:N8)</f>
        <v>0</v>
      </c>
      <c r="O9" s="270" t="e">
        <f>(F9)/L9</f>
        <v>#DIV/0!</v>
      </c>
      <c r="P9" s="175" t="e">
        <f>F9/M9</f>
        <v>#DIV/0!</v>
      </c>
      <c r="Q9" s="175">
        <v>0</v>
      </c>
      <c r="R9" s="151"/>
      <c r="S9" s="175">
        <f>SUM(S7:S8)</f>
        <v>0</v>
      </c>
      <c r="T9" s="175">
        <f>SUM(T7:T8)</f>
        <v>0</v>
      </c>
      <c r="U9" s="175">
        <f>SUM(U7:U8)</f>
        <v>0</v>
      </c>
    </row>
    <row r="10" spans="1:33">
      <c r="F10" s="177"/>
      <c r="G10" s="177"/>
      <c r="H10" s="177"/>
      <c r="I10" s="177"/>
      <c r="J10" s="177"/>
      <c r="L10" s="178"/>
      <c r="M10" s="178"/>
      <c r="N10" s="178"/>
      <c r="O10" s="178"/>
      <c r="P10" s="178"/>
      <c r="Q10" s="178"/>
      <c r="S10" s="179"/>
      <c r="T10" s="179"/>
      <c r="U10" s="180"/>
    </row>
    <row r="11" spans="1:33" ht="13.5" thickBot="1">
      <c r="A11" s="317" t="s">
        <v>102</v>
      </c>
      <c r="B11" s="164"/>
      <c r="C11" s="164"/>
      <c r="D11" s="164"/>
      <c r="F11" s="166"/>
      <c r="G11" s="166"/>
      <c r="H11" s="166"/>
      <c r="I11" s="166"/>
      <c r="J11" s="166"/>
      <c r="L11" s="181"/>
      <c r="M11" s="181"/>
      <c r="N11" s="182"/>
      <c r="O11" s="182"/>
      <c r="P11" s="182"/>
      <c r="Q11" s="182"/>
      <c r="S11" s="167"/>
      <c r="T11" s="167"/>
      <c r="U11" s="167"/>
      <c r="V11" s="165"/>
      <c r="W11" s="165"/>
      <c r="X11" s="165"/>
    </row>
    <row r="12" spans="1:33">
      <c r="A12" s="299"/>
      <c r="B12" s="305"/>
      <c r="C12" s="305"/>
      <c r="D12" s="306"/>
      <c r="F12" s="177">
        <f>SUM(G12:J12)</f>
        <v>0</v>
      </c>
      <c r="G12" s="247"/>
      <c r="H12" s="247"/>
      <c r="I12" s="247"/>
      <c r="J12" s="247"/>
      <c r="L12" s="289"/>
      <c r="M12" s="289"/>
      <c r="N12" s="254"/>
      <c r="O12" s="214" t="e">
        <f>F12/L12</f>
        <v>#DIV/0!</v>
      </c>
      <c r="P12" s="214" t="e">
        <f>F12/M12</f>
        <v>#DIV/0!</v>
      </c>
      <c r="Q12" s="183"/>
      <c r="S12" s="172"/>
      <c r="T12" s="171"/>
      <c r="U12" s="171"/>
      <c r="V12" s="153"/>
      <c r="W12" s="153"/>
      <c r="X12" s="153"/>
    </row>
    <row r="13" spans="1:33">
      <c r="A13" s="301"/>
      <c r="B13" s="307"/>
      <c r="C13" s="305"/>
      <c r="D13" s="308"/>
      <c r="F13" s="177">
        <f t="shared" ref="F13:F14" si="4">SUM(G13:J13)</f>
        <v>0</v>
      </c>
      <c r="G13" s="253"/>
      <c r="H13" s="253"/>
      <c r="I13" s="253"/>
      <c r="J13" s="253"/>
      <c r="L13" s="287"/>
      <c r="M13" s="290"/>
      <c r="N13" s="251">
        <v>0</v>
      </c>
      <c r="O13" s="214" t="e">
        <f>F13/L13</f>
        <v>#DIV/0!</v>
      </c>
      <c r="P13" s="214" t="e">
        <f>F13/M13</f>
        <v>#DIV/0!</v>
      </c>
      <c r="Q13" s="184"/>
      <c r="S13" s="172"/>
      <c r="T13" s="172"/>
      <c r="U13" s="172">
        <f>T13*3</f>
        <v>0</v>
      </c>
    </row>
    <row r="14" spans="1:33">
      <c r="A14" s="252"/>
      <c r="B14" s="252"/>
      <c r="C14" s="252"/>
      <c r="D14" s="309"/>
      <c r="F14" s="177">
        <f t="shared" si="4"/>
        <v>0</v>
      </c>
      <c r="G14" s="253"/>
      <c r="H14" s="253"/>
      <c r="I14" s="253"/>
      <c r="J14" s="253"/>
      <c r="L14" s="287"/>
      <c r="M14" s="290"/>
      <c r="N14" s="251"/>
      <c r="O14" s="214" t="e">
        <f t="shared" ref="O14" si="5">F14/L14</f>
        <v>#DIV/0!</v>
      </c>
      <c r="P14" s="214" t="e">
        <f t="shared" ref="P14" si="6">F14/M14</f>
        <v>#DIV/0!</v>
      </c>
      <c r="Q14" s="184"/>
      <c r="S14" s="172"/>
      <c r="T14" s="172"/>
      <c r="U14" s="172">
        <f t="shared" ref="U14" si="7">T14*3</f>
        <v>0</v>
      </c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</row>
    <row r="15" spans="1:33" s="185" customFormat="1">
      <c r="A15" s="313" t="s">
        <v>111</v>
      </c>
      <c r="D15" s="216"/>
      <c r="E15" s="150"/>
      <c r="F15" s="175">
        <f>SUM(F12:F14)</f>
        <v>0</v>
      </c>
      <c r="G15" s="175">
        <f>SUM(G12:G14)</f>
        <v>0</v>
      </c>
      <c r="H15" s="175">
        <f>SUM(H12:H14)</f>
        <v>0</v>
      </c>
      <c r="I15" s="175">
        <f>SUM(I12:I14)</f>
        <v>0</v>
      </c>
      <c r="J15" s="175">
        <f>SUM(J12:J14)</f>
        <v>0</v>
      </c>
      <c r="K15" s="150"/>
      <c r="L15" s="288">
        <f>SUM(L12:L14)</f>
        <v>0</v>
      </c>
      <c r="M15" s="288">
        <f>SUM(M12:M14)</f>
        <v>0</v>
      </c>
      <c r="N15" s="176">
        <f>SUM(N13:N14)</f>
        <v>0</v>
      </c>
      <c r="O15" s="175" t="e">
        <f>F15/L15</f>
        <v>#DIV/0!</v>
      </c>
      <c r="P15" s="175" t="e">
        <f>F15/M15</f>
        <v>#DIV/0!</v>
      </c>
      <c r="Q15" s="175">
        <v>0</v>
      </c>
      <c r="R15" s="150"/>
      <c r="S15" s="175"/>
      <c r="T15" s="175">
        <f>SUM(T13:T14)</f>
        <v>0</v>
      </c>
      <c r="U15" s="175">
        <f>SUM(U13:U14)</f>
        <v>0</v>
      </c>
      <c r="V15" s="186"/>
    </row>
    <row r="16" spans="1:33">
      <c r="F16" s="177"/>
      <c r="G16" s="177"/>
      <c r="H16" s="177"/>
      <c r="I16" s="177"/>
      <c r="J16" s="177"/>
      <c r="L16" s="178"/>
      <c r="M16" s="178"/>
      <c r="N16" s="178"/>
      <c r="O16" s="178"/>
      <c r="P16" s="178"/>
      <c r="Q16" s="178"/>
      <c r="S16" s="179"/>
      <c r="T16" s="179"/>
      <c r="U16" s="180"/>
    </row>
    <row r="17" spans="1:33" ht="13.5" thickBot="1">
      <c r="A17" s="317" t="s">
        <v>103</v>
      </c>
      <c r="B17" s="164"/>
      <c r="C17" s="164"/>
      <c r="D17" s="164"/>
      <c r="F17" s="166"/>
      <c r="G17" s="166"/>
      <c r="H17" s="166"/>
      <c r="I17" s="166"/>
      <c r="J17" s="166"/>
      <c r="L17" s="167"/>
      <c r="M17" s="167"/>
      <c r="N17" s="167"/>
      <c r="O17" s="167"/>
      <c r="P17" s="167"/>
      <c r="Q17" s="167"/>
      <c r="S17" s="167"/>
      <c r="T17" s="167"/>
      <c r="U17" s="167"/>
      <c r="V17" s="165"/>
      <c r="W17" s="165"/>
      <c r="X17" s="165"/>
      <c r="Y17" s="153"/>
    </row>
    <row r="18" spans="1:33">
      <c r="A18" s="301"/>
      <c r="B18" s="301"/>
      <c r="C18" s="301"/>
      <c r="D18" s="302"/>
      <c r="F18" s="214">
        <f>SUM(G18:J18)</f>
        <v>0</v>
      </c>
      <c r="G18" s="248"/>
      <c r="H18" s="248"/>
      <c r="I18" s="248"/>
      <c r="J18" s="248"/>
      <c r="L18" s="287"/>
      <c r="M18" s="287"/>
      <c r="N18" s="251">
        <v>0</v>
      </c>
      <c r="O18" s="214" t="e">
        <f t="shared" ref="O18:O20" si="8">F18/L18</f>
        <v>#DIV/0!</v>
      </c>
      <c r="P18" s="214" t="e">
        <f t="shared" ref="P18:P20" si="9">F18/M18</f>
        <v>#DIV/0!</v>
      </c>
      <c r="Q18" s="173">
        <v>0</v>
      </c>
      <c r="S18" s="172"/>
      <c r="T18" s="172"/>
      <c r="U18" s="172">
        <f>T18*3</f>
        <v>0</v>
      </c>
      <c r="Y18" s="153"/>
    </row>
    <row r="19" spans="1:33">
      <c r="A19" s="301"/>
      <c r="B19" s="301"/>
      <c r="C19" s="301"/>
      <c r="D19" s="302"/>
      <c r="F19" s="214">
        <f t="shared" ref="F19:F20" si="10">SUM(G19:J19)</f>
        <v>0</v>
      </c>
      <c r="G19" s="248"/>
      <c r="H19" s="248"/>
      <c r="I19" s="248"/>
      <c r="J19" s="248"/>
      <c r="L19" s="287"/>
      <c r="M19" s="287"/>
      <c r="N19" s="251"/>
      <c r="O19" s="214" t="e">
        <f t="shared" si="8"/>
        <v>#DIV/0!</v>
      </c>
      <c r="P19" s="214" t="e">
        <f t="shared" si="9"/>
        <v>#DIV/0!</v>
      </c>
      <c r="Q19" s="173"/>
      <c r="S19" s="172"/>
      <c r="T19" s="172"/>
      <c r="U19" s="172"/>
    </row>
    <row r="20" spans="1:33">
      <c r="A20" s="301"/>
      <c r="B20" s="301"/>
      <c r="C20" s="301"/>
      <c r="D20" s="302"/>
      <c r="F20" s="214">
        <f t="shared" si="10"/>
        <v>0</v>
      </c>
      <c r="G20" s="248"/>
      <c r="H20" s="248"/>
      <c r="I20" s="248"/>
      <c r="J20" s="248"/>
      <c r="L20" s="287"/>
      <c r="M20" s="287"/>
      <c r="N20" s="251">
        <v>0</v>
      </c>
      <c r="O20" s="214" t="e">
        <f t="shared" si="8"/>
        <v>#DIV/0!</v>
      </c>
      <c r="P20" s="214" t="e">
        <f t="shared" si="9"/>
        <v>#DIV/0!</v>
      </c>
      <c r="Q20" s="173">
        <v>0</v>
      </c>
      <c r="S20" s="172"/>
      <c r="T20" s="172"/>
      <c r="U20" s="172">
        <f>T20*3</f>
        <v>0</v>
      </c>
    </row>
    <row r="21" spans="1:33" s="187" customFormat="1">
      <c r="A21" s="316" t="s">
        <v>110</v>
      </c>
      <c r="E21" s="151"/>
      <c r="F21" s="175">
        <f>SUM(F18:F20)</f>
        <v>0</v>
      </c>
      <c r="G21" s="175">
        <f>SUM(G18:G20)</f>
        <v>0</v>
      </c>
      <c r="H21" s="175">
        <f t="shared" ref="H21:J21" si="11">SUM(H18:H20)</f>
        <v>0</v>
      </c>
      <c r="I21" s="175">
        <f t="shared" si="11"/>
        <v>0</v>
      </c>
      <c r="J21" s="175">
        <f t="shared" si="11"/>
        <v>0</v>
      </c>
      <c r="K21" s="151"/>
      <c r="L21" s="288">
        <f>SUM(L18:L20)</f>
        <v>0</v>
      </c>
      <c r="M21" s="288">
        <f>SUM(M18:M20)</f>
        <v>0</v>
      </c>
      <c r="N21" s="176">
        <f>SUM(N18:N20)</f>
        <v>0</v>
      </c>
      <c r="O21" s="175" t="e">
        <f>F21/L21</f>
        <v>#DIV/0!</v>
      </c>
      <c r="P21" s="175" t="e">
        <f>F21/M21</f>
        <v>#DIV/0!</v>
      </c>
      <c r="Q21" s="175">
        <v>0</v>
      </c>
      <c r="R21" s="151"/>
      <c r="S21" s="175"/>
      <c r="T21" s="175">
        <f>SUM(T18:T20)</f>
        <v>0</v>
      </c>
      <c r="U21" s="175">
        <f>SUM(U18:U20)</f>
        <v>0</v>
      </c>
      <c r="V21" s="174"/>
      <c r="W21" s="174"/>
      <c r="X21" s="174"/>
      <c r="Y21" s="174"/>
      <c r="Z21" s="174"/>
      <c r="AA21" s="174"/>
      <c r="AB21" s="174"/>
      <c r="AC21" s="174"/>
      <c r="AD21" s="174"/>
      <c r="AE21" s="174"/>
      <c r="AF21" s="174"/>
      <c r="AG21" s="174"/>
    </row>
    <row r="22" spans="1:33">
      <c r="F22" s="177"/>
      <c r="G22" s="177"/>
      <c r="H22" s="177"/>
      <c r="I22" s="177"/>
      <c r="J22" s="177"/>
      <c r="L22" s="178"/>
      <c r="M22" s="178"/>
      <c r="N22" s="178"/>
      <c r="O22" s="178"/>
      <c r="P22" s="178"/>
      <c r="Q22" s="178"/>
      <c r="S22" s="179"/>
      <c r="T22" s="179"/>
      <c r="U22" s="180"/>
    </row>
    <row r="23" spans="1:33" ht="13.5" thickBot="1">
      <c r="A23" s="317" t="s">
        <v>104</v>
      </c>
      <c r="B23" s="164"/>
      <c r="C23" s="164"/>
      <c r="D23" s="164"/>
      <c r="F23" s="166"/>
      <c r="G23" s="166"/>
      <c r="H23" s="166"/>
      <c r="I23" s="166"/>
      <c r="J23" s="166"/>
      <c r="L23" s="167"/>
      <c r="M23" s="167"/>
      <c r="N23" s="167"/>
      <c r="O23" s="167"/>
      <c r="P23" s="167"/>
      <c r="Q23" s="167"/>
      <c r="S23" s="167"/>
      <c r="T23" s="167"/>
      <c r="U23" s="167"/>
      <c r="V23" s="165"/>
      <c r="W23" s="165"/>
      <c r="X23" s="165"/>
    </row>
    <row r="24" spans="1:33">
      <c r="A24" s="301"/>
      <c r="B24" s="301"/>
      <c r="C24" s="301"/>
      <c r="D24" s="302"/>
      <c r="F24" s="214">
        <f>SUM(G24:J24)</f>
        <v>0</v>
      </c>
      <c r="G24" s="248"/>
      <c r="H24" s="248"/>
      <c r="I24" s="248"/>
      <c r="J24" s="248"/>
      <c r="L24" s="292"/>
      <c r="M24" s="292"/>
      <c r="N24" s="251">
        <v>0</v>
      </c>
      <c r="O24" s="214" t="e">
        <f>F24/L24</f>
        <v>#DIV/0!</v>
      </c>
      <c r="P24" s="214" t="e">
        <f>F24/M24</f>
        <v>#DIV/0!</v>
      </c>
      <c r="Q24" s="172">
        <v>0</v>
      </c>
      <c r="S24" s="172"/>
      <c r="T24" s="172"/>
      <c r="U24" s="172">
        <f>T24*3</f>
        <v>0</v>
      </c>
    </row>
    <row r="25" spans="1:33">
      <c r="A25" s="301"/>
      <c r="B25" s="301"/>
      <c r="C25" s="301"/>
      <c r="D25" s="302"/>
      <c r="F25" s="214">
        <f>SUM(G25:J25)</f>
        <v>0</v>
      </c>
      <c r="G25" s="248"/>
      <c r="H25" s="248"/>
      <c r="I25" s="248"/>
      <c r="J25" s="248"/>
      <c r="L25" s="292"/>
      <c r="M25" s="292"/>
      <c r="N25" s="252"/>
      <c r="O25" s="214" t="e">
        <f>F25/L25</f>
        <v>#DIV/0!</v>
      </c>
      <c r="P25" s="214" t="e">
        <f>F25/M25</f>
        <v>#DIV/0!</v>
      </c>
      <c r="Q25" s="188"/>
      <c r="S25" s="188"/>
      <c r="T25" s="188"/>
      <c r="U25" s="172">
        <f t="shared" ref="U25" si="12">T25*3</f>
        <v>0</v>
      </c>
    </row>
    <row r="26" spans="1:33" s="189" customFormat="1">
      <c r="A26" s="316" t="s">
        <v>109</v>
      </c>
      <c r="E26" s="152"/>
      <c r="F26" s="175">
        <f>SUM(F24:F25)</f>
        <v>0</v>
      </c>
      <c r="G26" s="175">
        <f>SUM(G24:G25)</f>
        <v>0</v>
      </c>
      <c r="H26" s="175">
        <f>SUM(H24:H25)</f>
        <v>0</v>
      </c>
      <c r="I26" s="175">
        <f>SUM(I24:I25)</f>
        <v>0</v>
      </c>
      <c r="J26" s="175">
        <f>SUM(J24:J25)</f>
        <v>0</v>
      </c>
      <c r="K26" s="152"/>
      <c r="L26" s="288">
        <f>SUM(L24:L25)</f>
        <v>0</v>
      </c>
      <c r="M26" s="288">
        <f>SUM(M24:M25)</f>
        <v>0</v>
      </c>
      <c r="N26" s="176">
        <f>SUM(N24:N25)</f>
        <v>0</v>
      </c>
      <c r="O26" s="175" t="e">
        <f>F26/L26</f>
        <v>#DIV/0!</v>
      </c>
      <c r="P26" s="175" t="e">
        <f>F26/M26</f>
        <v>#DIV/0!</v>
      </c>
      <c r="Q26" s="175">
        <v>0</v>
      </c>
      <c r="R26" s="152"/>
      <c r="S26" s="175"/>
      <c r="T26" s="175">
        <f>SUM(T24:T25)</f>
        <v>0</v>
      </c>
      <c r="U26" s="175">
        <f>SUM(U24:U25)</f>
        <v>0</v>
      </c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</row>
    <row r="27" spans="1:33">
      <c r="F27" s="177"/>
      <c r="G27" s="177"/>
      <c r="H27" s="177"/>
      <c r="I27" s="177"/>
      <c r="J27" s="177"/>
      <c r="L27" s="178"/>
      <c r="M27" s="178"/>
      <c r="N27" s="178"/>
      <c r="O27" s="178"/>
      <c r="P27" s="178"/>
      <c r="Q27" s="178"/>
      <c r="S27" s="179"/>
      <c r="T27" s="179"/>
      <c r="U27" s="180"/>
    </row>
    <row r="28" spans="1:33" s="185" customFormat="1" ht="13.5" thickBot="1">
      <c r="A28" s="315" t="s">
        <v>105</v>
      </c>
      <c r="B28" s="191"/>
      <c r="C28" s="191"/>
      <c r="D28" s="191"/>
      <c r="E28" s="150"/>
      <c r="F28" s="192"/>
      <c r="G28" s="192"/>
      <c r="H28" s="192"/>
      <c r="I28" s="192"/>
      <c r="J28" s="192"/>
      <c r="K28" s="150"/>
      <c r="L28" s="193"/>
      <c r="M28" s="193"/>
      <c r="N28" s="193"/>
      <c r="O28" s="193"/>
      <c r="P28" s="193"/>
      <c r="Q28" s="193"/>
      <c r="R28" s="150"/>
      <c r="S28" s="193"/>
      <c r="T28" s="193"/>
      <c r="U28" s="194"/>
      <c r="V28" s="191"/>
      <c r="W28" s="191"/>
      <c r="X28" s="191"/>
    </row>
    <row r="29" spans="1:33" s="185" customFormat="1">
      <c r="A29" s="250"/>
      <c r="B29" s="250"/>
      <c r="C29" s="250"/>
      <c r="D29" s="310"/>
      <c r="E29" s="150"/>
      <c r="F29" s="177">
        <f>SUM(G29:J29)</f>
        <v>0</v>
      </c>
      <c r="G29" s="247"/>
      <c r="H29" s="247"/>
      <c r="I29" s="247"/>
      <c r="J29" s="247"/>
      <c r="K29" s="150"/>
      <c r="L29" s="255"/>
      <c r="M29" s="255"/>
      <c r="N29" s="255"/>
      <c r="O29" s="296" t="e">
        <f>F29/L29</f>
        <v>#DIV/0!</v>
      </c>
      <c r="P29" s="296" t="e">
        <f>F29/M29</f>
        <v>#DIV/0!</v>
      </c>
      <c r="Q29" s="195"/>
      <c r="R29" s="150"/>
      <c r="S29" s="195"/>
      <c r="T29" s="195"/>
      <c r="U29" s="196"/>
      <c r="V29" s="152"/>
      <c r="W29" s="150"/>
      <c r="X29" s="150"/>
    </row>
    <row r="30" spans="1:33" s="189" customFormat="1">
      <c r="A30" s="316" t="s">
        <v>108</v>
      </c>
      <c r="B30" s="197"/>
      <c r="C30" s="197"/>
      <c r="D30" s="197"/>
      <c r="E30" s="152"/>
      <c r="F30" s="175">
        <f>SUM(F29:F29)</f>
        <v>0</v>
      </c>
      <c r="G30" s="175">
        <f>SUM(G29:G29)</f>
        <v>0</v>
      </c>
      <c r="H30" s="175">
        <f t="shared" ref="H30:J30" si="13">SUM(H29:H29)</f>
        <v>0</v>
      </c>
      <c r="I30" s="175">
        <f t="shared" si="13"/>
        <v>0</v>
      </c>
      <c r="J30" s="175">
        <f t="shared" si="13"/>
        <v>0</v>
      </c>
      <c r="K30" s="152"/>
      <c r="L30" s="198">
        <f>L29</f>
        <v>0</v>
      </c>
      <c r="M30" s="198">
        <f>M29</f>
        <v>0</v>
      </c>
      <c r="N30" s="198"/>
      <c r="O30" s="271" t="e">
        <f>F30/L30</f>
        <v>#DIV/0!</v>
      </c>
      <c r="P30" s="271" t="e">
        <f>F30/M30</f>
        <v>#DIV/0!</v>
      </c>
      <c r="Q30" s="198"/>
      <c r="R30" s="152"/>
      <c r="S30" s="198"/>
      <c r="T30" s="198"/>
      <c r="U30" s="199"/>
      <c r="V30" s="18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</row>
    <row r="31" spans="1:33">
      <c r="F31" s="177"/>
      <c r="G31" s="177"/>
      <c r="H31" s="177"/>
      <c r="I31" s="177"/>
      <c r="J31" s="177"/>
      <c r="L31" s="178"/>
      <c r="M31" s="178"/>
      <c r="N31" s="178"/>
      <c r="O31" s="178"/>
      <c r="P31" s="178"/>
      <c r="Q31" s="178"/>
      <c r="S31" s="179"/>
      <c r="T31" s="179"/>
      <c r="U31" s="180"/>
    </row>
    <row r="32" spans="1:33" s="163" customFormat="1" ht="13.5" thickBot="1">
      <c r="A32" s="314" t="s">
        <v>106</v>
      </c>
      <c r="B32" s="200"/>
      <c r="C32" s="200"/>
      <c r="D32" s="200"/>
      <c r="E32" s="235"/>
      <c r="F32" s="293"/>
      <c r="G32" s="202"/>
      <c r="H32" s="202"/>
      <c r="I32" s="202"/>
      <c r="J32" s="202"/>
      <c r="K32" s="235"/>
      <c r="L32" s="201"/>
      <c r="M32" s="201"/>
      <c r="N32" s="201"/>
      <c r="O32" s="297"/>
      <c r="P32" s="297"/>
      <c r="Q32" s="201"/>
      <c r="R32" s="235"/>
      <c r="S32" s="201"/>
      <c r="T32" s="201"/>
      <c r="U32" s="201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</row>
    <row r="33" spans="1:33">
      <c r="A33" s="301"/>
      <c r="B33" s="301"/>
      <c r="C33" s="301"/>
      <c r="D33" s="302"/>
      <c r="F33" s="214">
        <f>SUM(G33:J33)</f>
        <v>0</v>
      </c>
      <c r="G33" s="248"/>
      <c r="H33" s="248"/>
      <c r="I33" s="248"/>
      <c r="J33" s="248"/>
      <c r="L33" s="291"/>
      <c r="M33" s="291"/>
      <c r="N33" s="252"/>
      <c r="O33" s="298" t="e">
        <f>F33/L33</f>
        <v>#DIV/0!</v>
      </c>
      <c r="P33" s="298" t="e">
        <f>F33/M33</f>
        <v>#DIV/0!</v>
      </c>
      <c r="Q33" s="190"/>
      <c r="S33" s="190"/>
      <c r="T33" s="190"/>
      <c r="U33" s="190"/>
    </row>
    <row r="34" spans="1:33">
      <c r="A34" s="301"/>
      <c r="B34" s="301"/>
      <c r="C34" s="301"/>
      <c r="D34" s="301"/>
      <c r="F34" s="214">
        <f>SUM(G34:J34)</f>
        <v>0</v>
      </c>
      <c r="G34" s="248"/>
      <c r="H34" s="248"/>
      <c r="I34" s="248"/>
      <c r="J34" s="248"/>
      <c r="L34" s="291"/>
      <c r="M34" s="291"/>
      <c r="N34" s="252"/>
      <c r="O34" s="298" t="e">
        <f>F34/L34</f>
        <v>#DIV/0!</v>
      </c>
      <c r="P34" s="298" t="e">
        <f>F34/M34</f>
        <v>#DIV/0!</v>
      </c>
      <c r="Q34" s="190"/>
      <c r="S34" s="190"/>
      <c r="T34" s="190"/>
      <c r="U34" s="190"/>
    </row>
    <row r="35" spans="1:33" s="185" customFormat="1">
      <c r="A35" s="313" t="s">
        <v>107</v>
      </c>
      <c r="E35" s="150"/>
      <c r="F35" s="175">
        <f>SUM(F33:F34)</f>
        <v>0</v>
      </c>
      <c r="G35" s="175">
        <f t="shared" ref="G35:J35" si="14">SUM(G33:G34)</f>
        <v>0</v>
      </c>
      <c r="H35" s="175">
        <f t="shared" si="14"/>
        <v>0</v>
      </c>
      <c r="I35" s="175">
        <f t="shared" si="14"/>
        <v>0</v>
      </c>
      <c r="J35" s="175">
        <f t="shared" si="14"/>
        <v>0</v>
      </c>
      <c r="K35" s="150"/>
      <c r="L35" s="198">
        <f>SUM(L33:L34)</f>
        <v>0</v>
      </c>
      <c r="M35" s="198">
        <f>SUM(M33:M34)</f>
        <v>0</v>
      </c>
      <c r="N35" s="203"/>
      <c r="O35" s="271" t="e">
        <f>F35/L35</f>
        <v>#DIV/0!</v>
      </c>
      <c r="P35" s="271" t="e">
        <f>F35/M35</f>
        <v>#DIV/0!</v>
      </c>
      <c r="Q35" s="203"/>
      <c r="R35" s="150"/>
      <c r="S35" s="203"/>
      <c r="T35" s="203"/>
      <c r="U35" s="203"/>
    </row>
    <row r="36" spans="1:33" ht="13.5" thickBot="1">
      <c r="F36" s="177"/>
      <c r="G36" s="177"/>
      <c r="H36" s="177"/>
      <c r="I36" s="177"/>
      <c r="J36" s="177"/>
      <c r="L36" s="178"/>
      <c r="M36" s="178"/>
      <c r="N36" s="178"/>
      <c r="O36" s="178"/>
      <c r="P36" s="178"/>
      <c r="Q36" s="178"/>
      <c r="S36" s="179"/>
      <c r="T36" s="179"/>
      <c r="U36" s="180"/>
    </row>
    <row r="37" spans="1:33" s="205" customFormat="1" ht="26.25" thickBot="1">
      <c r="A37" s="272"/>
      <c r="B37" s="273"/>
      <c r="C37" s="273"/>
      <c r="D37" s="273"/>
      <c r="E37" s="273"/>
      <c r="F37" s="274" t="s">
        <v>89</v>
      </c>
      <c r="G37" s="274" t="str">
        <f>G4</f>
        <v>Q1</v>
      </c>
      <c r="H37" s="274" t="str">
        <f>H4</f>
        <v>Q2</v>
      </c>
      <c r="I37" s="274" t="str">
        <f>I4</f>
        <v>Q3</v>
      </c>
      <c r="J37" s="274" t="str">
        <f>J4</f>
        <v>Q4</v>
      </c>
      <c r="K37" s="273">
        <f>K4</f>
        <v>0</v>
      </c>
      <c r="L37" s="273" t="str">
        <f>L3</f>
        <v>MQLs (#)</v>
      </c>
      <c r="M37" s="273" t="str">
        <f>M3</f>
        <v>SQLs (#)</v>
      </c>
      <c r="N37" s="273" t="str">
        <f>N4</f>
        <v>New Logos 
(Deals Won)</v>
      </c>
      <c r="O37" s="273" t="s">
        <v>122</v>
      </c>
      <c r="P37" s="275" t="s">
        <v>123</v>
      </c>
      <c r="Q37" s="276" t="s">
        <v>96</v>
      </c>
      <c r="R37" s="278"/>
      <c r="S37" s="204"/>
      <c r="T37" s="204" t="str">
        <f>T4</f>
        <v>Actual 1 
Year ROI</v>
      </c>
      <c r="U37" s="204" t="str">
        <f>U4</f>
        <v>Projected Lifetime ROI</v>
      </c>
    </row>
    <row r="38" spans="1:33" s="150" customFormat="1" ht="17.25" customHeight="1" thickBot="1">
      <c r="A38" s="280" t="s">
        <v>97</v>
      </c>
      <c r="B38" s="281"/>
      <c r="C38" s="281"/>
      <c r="D38" s="281"/>
      <c r="E38" s="281"/>
      <c r="F38" s="282">
        <f>SUM(F9,F15,F21,F26,F30,F35)</f>
        <v>0</v>
      </c>
      <c r="G38" s="282">
        <f>SUM(G9,G15,G21,G26,G30,G35)</f>
        <v>0</v>
      </c>
      <c r="H38" s="282">
        <f>SUM(H9,H15,H21,H26,H30,H35)</f>
        <v>0</v>
      </c>
      <c r="I38" s="282">
        <f>SUM(I9,I15,I21,I26,I30,I35)</f>
        <v>0</v>
      </c>
      <c r="J38" s="282">
        <f>SUM(J9,J15,J21,J26,J30,J35)</f>
        <v>0</v>
      </c>
      <c r="K38" s="282">
        <f>SUM(K9,K15,K21,K26,K30,K35)</f>
        <v>0</v>
      </c>
      <c r="L38" s="285">
        <f>SUM(L9,L15,L21,L26,L30,L35)</f>
        <v>0</v>
      </c>
      <c r="M38" s="285">
        <f>SUM(M9,M15,M21,M26,M30,M35)</f>
        <v>0</v>
      </c>
      <c r="N38" s="283" t="e">
        <f>SUM(N9+N15+N21+N26+N30+#REF!+N35)</f>
        <v>#REF!</v>
      </c>
      <c r="O38" s="282" t="e">
        <f>F38/L38</f>
        <v>#DIV/0!</v>
      </c>
      <c r="P38" s="284" t="e">
        <f>F38/M38</f>
        <v>#DIV/0!</v>
      </c>
      <c r="Q38" s="277">
        <v>0</v>
      </c>
      <c r="R38" s="279"/>
      <c r="S38" s="206"/>
      <c r="T38" s="206" t="e">
        <f>SUM(T9+T15+T21+T26+T30+#REF!+T35)</f>
        <v>#REF!</v>
      </c>
      <c r="U38" s="206" t="e">
        <f>SUM(U9+U15+U21+U26+U30+#REF!+U35)</f>
        <v>#REF!</v>
      </c>
      <c r="Z38" s="237"/>
    </row>
    <row r="39" spans="1:33" s="185" customFormat="1" ht="15.75">
      <c r="A39" s="150"/>
      <c r="D39" s="221"/>
      <c r="E39" s="150"/>
      <c r="F39" s="177"/>
      <c r="G39" s="177"/>
      <c r="H39" s="177"/>
      <c r="I39" s="177"/>
      <c r="J39" s="177"/>
      <c r="K39" s="150"/>
      <c r="L39" s="223"/>
      <c r="M39" s="223"/>
      <c r="N39" s="212"/>
      <c r="O39" s="177"/>
      <c r="P39" s="177"/>
      <c r="Q39" s="208"/>
      <c r="R39" s="150"/>
      <c r="S39" s="209" t="e">
        <f>S38/$F$38</f>
        <v>#DIV/0!</v>
      </c>
      <c r="T39" s="209" t="e">
        <f>T38/$F$38</f>
        <v>#REF!</v>
      </c>
      <c r="U39" s="209" t="e">
        <f>U38/$F$38</f>
        <v>#REF!</v>
      </c>
    </row>
    <row r="40" spans="1:33" s="185" customFormat="1">
      <c r="A40" s="152"/>
      <c r="B40" s="229"/>
      <c r="C40" s="229"/>
      <c r="D40" s="220"/>
      <c r="E40" s="150"/>
      <c r="F40" s="224"/>
      <c r="G40" s="224"/>
      <c r="H40" s="224"/>
      <c r="I40" s="224"/>
      <c r="J40" s="224"/>
      <c r="K40" s="150"/>
      <c r="L40" s="223"/>
      <c r="M40" s="223"/>
      <c r="N40" s="212"/>
      <c r="O40" s="177"/>
      <c r="P40" s="177"/>
      <c r="Q40" s="208"/>
      <c r="R40" s="150"/>
      <c r="S40" s="209"/>
      <c r="T40" s="209"/>
      <c r="U40" s="209"/>
    </row>
    <row r="41" spans="1:33" s="185" customFormat="1">
      <c r="A41" s="152"/>
      <c r="B41" s="229"/>
      <c r="C41" s="229"/>
      <c r="D41" s="220"/>
      <c r="E41" s="150"/>
      <c r="F41" s="224"/>
      <c r="G41" s="224"/>
      <c r="H41" s="224"/>
      <c r="I41" s="224"/>
      <c r="J41" s="224"/>
      <c r="K41" s="150"/>
      <c r="L41" s="223"/>
      <c r="M41" s="223"/>
      <c r="N41" s="212"/>
      <c r="O41" s="177"/>
      <c r="P41" s="177"/>
      <c r="Q41" s="208"/>
      <c r="R41" s="150"/>
      <c r="S41" s="209"/>
      <c r="T41" s="209"/>
      <c r="U41" s="209"/>
    </row>
    <row r="42" spans="1:33" s="185" customFormat="1" ht="17.25">
      <c r="A42" s="215"/>
      <c r="B42" s="149"/>
      <c r="C42" s="149"/>
      <c r="D42" s="222"/>
      <c r="E42" s="153"/>
      <c r="F42" s="214"/>
      <c r="G42" s="214"/>
      <c r="H42" s="214"/>
      <c r="I42" s="214"/>
      <c r="J42" s="214"/>
      <c r="K42" s="150"/>
      <c r="L42" s="223"/>
      <c r="M42" s="223"/>
      <c r="N42" s="212"/>
      <c r="O42" s="177"/>
      <c r="P42" s="177"/>
      <c r="Q42" s="208"/>
      <c r="R42" s="150"/>
      <c r="S42" s="207"/>
      <c r="T42" s="209"/>
      <c r="U42" s="209"/>
    </row>
    <row r="43" spans="1:33">
      <c r="B43" s="228"/>
      <c r="C43" s="228"/>
      <c r="D43" s="220"/>
      <c r="E43" s="154"/>
      <c r="F43" s="225"/>
      <c r="G43" s="225"/>
      <c r="H43" s="225"/>
      <c r="I43" s="225"/>
      <c r="J43" s="225"/>
      <c r="K43" s="154"/>
      <c r="L43" s="189"/>
      <c r="M43" s="189"/>
      <c r="N43" s="213"/>
      <c r="O43" s="189"/>
      <c r="P43" s="189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</row>
    <row r="44" spans="1:33">
      <c r="B44" s="228"/>
      <c r="C44" s="228"/>
      <c r="D44" s="220"/>
      <c r="F44" s="225"/>
      <c r="G44" s="227"/>
      <c r="H44" s="210"/>
      <c r="I44" s="211"/>
      <c r="J44" s="211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</row>
    <row r="46" spans="1:33">
      <c r="O46" s="211"/>
    </row>
    <row r="47" spans="1:33">
      <c r="F47" s="226"/>
      <c r="G47" s="227"/>
    </row>
    <row r="48" spans="1:33">
      <c r="F48" s="227"/>
      <c r="G48" s="227"/>
    </row>
    <row r="56" spans="5:33">
      <c r="E56" s="154"/>
      <c r="F56" s="154"/>
      <c r="G56" s="154"/>
      <c r="H56" s="154"/>
      <c r="I56" s="154"/>
      <c r="J56" s="154"/>
      <c r="K56" s="154"/>
      <c r="L56" s="154"/>
      <c r="M56" s="154"/>
      <c r="N56" s="154"/>
      <c r="O56" s="154"/>
      <c r="P56" s="154"/>
      <c r="Q56" s="154"/>
      <c r="R56" s="154"/>
      <c r="S56" s="154"/>
      <c r="T56" s="154"/>
      <c r="U56" s="154"/>
      <c r="V56" s="154"/>
      <c r="W56" s="154"/>
      <c r="X56" s="154"/>
      <c r="Y56" s="154"/>
      <c r="Z56" s="154"/>
      <c r="AA56" s="154"/>
      <c r="AB56" s="154"/>
      <c r="AC56" s="154"/>
      <c r="AD56" s="154"/>
      <c r="AE56" s="154"/>
      <c r="AF56" s="154"/>
      <c r="AG56" s="154"/>
    </row>
    <row r="57" spans="5:33">
      <c r="E57" s="154"/>
      <c r="F57" s="154"/>
      <c r="G57" s="154"/>
      <c r="H57" s="154"/>
      <c r="I57" s="154"/>
      <c r="J57" s="154"/>
      <c r="K57" s="154"/>
      <c r="L57" s="154"/>
      <c r="M57" s="154"/>
      <c r="N57" s="154"/>
      <c r="O57" s="154"/>
      <c r="P57" s="154"/>
      <c r="Q57" s="154"/>
      <c r="R57" s="154"/>
      <c r="S57" s="154"/>
      <c r="T57" s="154"/>
      <c r="U57" s="154"/>
      <c r="V57" s="154"/>
      <c r="W57" s="154"/>
      <c r="X57" s="154"/>
      <c r="Y57" s="154"/>
      <c r="Z57" s="154"/>
      <c r="AA57" s="154"/>
      <c r="AB57" s="154"/>
      <c r="AC57" s="154"/>
      <c r="AD57" s="154"/>
      <c r="AE57" s="154"/>
      <c r="AF57" s="154"/>
      <c r="AG57" s="154"/>
    </row>
    <row r="58" spans="5:33"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</row>
    <row r="59" spans="5:33"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</row>
    <row r="60" spans="5:33">
      <c r="E60" s="154"/>
      <c r="F60" s="154"/>
      <c r="G60" s="154"/>
      <c r="H60" s="154"/>
      <c r="I60" s="154"/>
      <c r="J60" s="154"/>
      <c r="K60" s="154"/>
      <c r="L60" s="154"/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4"/>
      <c r="AD60" s="154"/>
      <c r="AE60" s="154"/>
      <c r="AF60" s="154"/>
      <c r="AG60" s="154"/>
    </row>
    <row r="61" spans="5:33">
      <c r="E61" s="154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4"/>
      <c r="AD61" s="154"/>
      <c r="AE61" s="154"/>
      <c r="AF61" s="154"/>
      <c r="AG61" s="154"/>
    </row>
    <row r="62" spans="5:33">
      <c r="E62" s="154"/>
      <c r="F62" s="154"/>
      <c r="G62" s="154"/>
      <c r="H62" s="154"/>
      <c r="I62" s="154"/>
      <c r="J62" s="154"/>
      <c r="K62" s="154"/>
      <c r="L62" s="154"/>
      <c r="M62" s="154"/>
      <c r="N62" s="154"/>
      <c r="O62" s="154"/>
      <c r="P62" s="154"/>
      <c r="Q62" s="154"/>
      <c r="R62" s="154"/>
      <c r="S62" s="154"/>
      <c r="T62" s="154"/>
      <c r="U62" s="154"/>
      <c r="V62" s="154"/>
      <c r="W62" s="154"/>
      <c r="X62" s="154"/>
      <c r="Y62" s="154"/>
      <c r="Z62" s="154"/>
      <c r="AA62" s="154"/>
      <c r="AB62" s="154"/>
      <c r="AC62" s="154"/>
      <c r="AD62" s="154"/>
      <c r="AE62" s="154"/>
      <c r="AF62" s="154"/>
      <c r="AG62" s="154"/>
    </row>
  </sheetData>
  <customSheetViews>
    <customSheetView guid="{886C95FC-61DF-4C22-8186-40AB702693A1}" showGridLines="0" hiddenColumns="1" topLeftCell="C4">
      <selection activeCell="G6" sqref="G6"/>
      <pageMargins left="0.7" right="0.7" top="0.75" bottom="0.75" header="0.3" footer="0.3"/>
      <pageSetup orientation="portrait" r:id="rId1"/>
    </customSheetView>
  </customSheetViews>
  <mergeCells count="11">
    <mergeCell ref="A3:A4"/>
    <mergeCell ref="B3:B4"/>
    <mergeCell ref="C3:C4"/>
    <mergeCell ref="D3:D4"/>
    <mergeCell ref="A2:P2"/>
    <mergeCell ref="F3:J3"/>
    <mergeCell ref="V3:X4"/>
    <mergeCell ref="L3:L4"/>
    <mergeCell ref="M3:M4"/>
    <mergeCell ref="O3:O4"/>
    <mergeCell ref="P3:P4"/>
  </mergeCells>
  <printOptions verticalCentered="1"/>
  <pageMargins left="0.2" right="0.2" top="0.25" bottom="0.25" header="0.3" footer="0.3"/>
  <pageSetup orientation="landscape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886C95FC-61DF-4C22-8186-40AB702693A1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Headcount </vt:lpstr>
      <vt:lpstr>Programs &amp; Projected Results</vt:lpstr>
      <vt:lpstr>Sheet1</vt:lpstr>
      <vt:lpstr>'Programs &amp; Projected Results'!Print_Area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danaby</dc:creator>
  <cp:lastModifiedBy>%USERNAME</cp:lastModifiedBy>
  <cp:lastPrinted>2014-10-16T20:38:29Z</cp:lastPrinted>
  <dcterms:created xsi:type="dcterms:W3CDTF">2011-11-13T18:27:34Z</dcterms:created>
  <dcterms:modified xsi:type="dcterms:W3CDTF">2014-10-16T20:44:20Z</dcterms:modified>
</cp:coreProperties>
</file>